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vinos Los Rìos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<sst xmlns="http://schemas.openxmlformats.org/spreadsheetml/2006/main" count="100" uniqueCount="84">
  <si>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RUBRO O CULTIVO</t>
  </si>
  <si>
    <t>OVINOS</t>
  </si>
  <si>
    <t>RENDIMIENTO CARNE CORDERO (Kg/ha)</t>
  </si>
  <si>
    <t>RAZA</t>
  </si>
  <si>
    <t>SUFFOLK, TEXEL, MILSHAF, CRIOLLO</t>
  </si>
  <si>
    <t>FECHA ESTIMADA  PRECIO VENTA</t>
  </si>
  <si>
    <t>NOV-DIC-ENE-FEB</t>
  </si>
  <si>
    <t>NIVEL TECNOLÓGICO</t>
  </si>
  <si>
    <t>MEDIO</t>
  </si>
  <si>
    <t>PRECIO ESPERADO ($/Kg CORDERO)</t>
  </si>
  <si>
    <t>REGIÓN</t>
  </si>
  <si>
    <t>LOS RÍOS</t>
  </si>
  <si>
    <t>INGRESO ESPERADO, CON IVA ($)</t>
  </si>
  <si>
    <t>ÁREA</t>
  </si>
  <si>
    <t>DESTINO PRODUCCIÓN</t>
  </si>
  <si>
    <t>VENTA EN EL PREDIO</t>
  </si>
  <si>
    <t>COMUNA/LOCALIDAD</t>
  </si>
  <si>
    <t>FECHA DE VENTA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</si>
  <si>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</si>
  <si>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</si>
  <si>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</si>
  <si>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</si>
  <si>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</si>
  <si>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</si>
  <si>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</si>
  <si>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</si>
  <si>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</si>
  <si>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</si>
  <si>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 (traslados diarios, alimentación, manejo sanitario, manejo reproductivo)</t>
  </si>
  <si>
    <t>JH</t>
  </si>
  <si>
    <t>Ene a Dic</t>
  </si>
  <si>
    <t>Subtotal Jornadas Hombre</t>
  </si>
  <si>
    <t>MAQUINARIA</t>
  </si>
  <si>
    <t>Fertilización/prep. Suelo, otros</t>
  </si>
  <si>
    <t>HR M</t>
  </si>
  <si>
    <t>Ene-Dic</t>
  </si>
  <si>
    <t>Subtotal Costo Maquinaria</t>
  </si>
  <si>
    <t>INSUMOS</t>
  </si>
  <si>
    <t>Unidad (Kg/l/u)</t>
  </si>
  <si>
    <t>Cantidad (Kg/l/u)</t>
  </si>
  <si>
    <t>MANTENCION DE PRADERAS</t>
  </si>
  <si>
    <t>Nitromag</t>
  </si>
  <si>
    <t>kg</t>
  </si>
  <si>
    <t>Ago-Sep</t>
  </si>
  <si>
    <t>S.F.T.</t>
  </si>
  <si>
    <t>Abr-may</t>
  </si>
  <si>
    <t>ALIMENTACION SUPLEMENTARIA</t>
  </si>
  <si>
    <t>Jun-Jul</t>
  </si>
  <si>
    <t>ha</t>
  </si>
  <si>
    <t>Subtotal Insumos</t>
  </si>
  <si>
    <t>TOTAL COSTOS DIRECTOS</t>
  </si>
  <si>
    <t>Más Imprevistos (5%)</t>
  </si>
  <si>
    <t>TOTAL COSTOS</t>
  </si>
  <si>
    <t>INGRESOS ESPERADOS</t>
  </si>
  <si>
    <t>RESULTADO ECONOMICO($/ha)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</si>
  <si>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</si>
  <si>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</si>
  <si>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</si>
  <si>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</si>
  <si>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en predio de venta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</si>
  <si>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</si>
  <si>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</si>
  <si>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</si>
  <si>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Estimaciones en base a 7 ovinos/hà</t>
  </si>
  <si>
    <t>Forraje (fardos: 0,8 kg/d * 60 d))</t>
  </si>
  <si>
    <t>Pradera suplementaria (1 kg/d - primavera - $450.000 p.bianual - 9.000 MS consumida * 60 dias)</t>
  </si>
  <si>
    <t>INUNDACIONES, SEQUÍA , heladas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</si>
  <si>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</si>
  <si>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</si>
  <si>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</si>
  <si>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</si>
  <si>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</si>
  <si>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</si>
  <si>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</si>
  <si>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</si>
  <si>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</si>
  <si>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</si>
  <si>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</si>
  <si>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Costo unitario ($/kg / ha ) (*)</t>
  </si>
  <si>
    <t>FUTRONO</t>
  </si>
  <si>
    <t>Muriato Potasio</t>
  </si>
  <si>
    <t>Ago-oct</t>
  </si>
  <si>
    <t>ESCENARIOS COSTO UNITARIO  ($ Kg carne/há)</t>
  </si>
  <si>
    <t>Rendimiento (kg carne/hà)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</si>
</sst>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€_-;\-* #,##0\ _€_-;_-* &quot;-&quot;??\ _€_-;_-@_-"/>
    <numFmt numFmtId="181" formatCode="_-* #,##0_-;\-* #,##0_-;_-* &quot;-&quot;??_-;_-@_-"/>
    <numFmt numFmtId="182" formatCode="[$-C0A]mmmm\-yy;@"/>
    <numFmt numFmtId="183" formatCode="&quot; &quot;* #,##0&quot; &quot;;&quot; &quot;* &quot;-&quot;#,##0&quot; &quot;;&quot; &quot;* &quot;- &quot;"/>
    <numFmt numFmtId="184" formatCode="d/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9"/>
      <color indexed="8"/>
      <name val="Calibri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0" fontId="4" fillId="0" borderId="0" xfId="50" applyNumberFormat="1" applyFont="1" applyBorder="1" applyAlignment="1">
      <alignment vertical="center"/>
    </xf>
    <xf numFmtId="180" fontId="5" fillId="0" borderId="0" xfId="5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81" fontId="4" fillId="0" borderId="0" xfId="47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9" fontId="4" fillId="33" borderId="13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vertical="center"/>
    </xf>
    <xf numFmtId="183" fontId="3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 wrapText="1"/>
    </xf>
    <xf numFmtId="181" fontId="10" fillId="0" borderId="15" xfId="47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81" fontId="10" fillId="0" borderId="15" xfId="47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181" fontId="12" fillId="0" borderId="15" xfId="47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81" fontId="12" fillId="0" borderId="15" xfId="47" applyNumberFormat="1" applyFont="1" applyBorder="1" applyAlignment="1">
      <alignment horizontal="right" vertical="center"/>
    </xf>
    <xf numFmtId="3" fontId="12" fillId="0" borderId="15" xfId="47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181" fontId="12" fillId="0" borderId="15" xfId="47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81" fontId="11" fillId="0" borderId="15" xfId="47" applyNumberFormat="1" applyFont="1" applyBorder="1" applyAlignment="1">
      <alignment horizontal="right" vertical="center"/>
    </xf>
    <xf numFmtId="181" fontId="11" fillId="0" borderId="15" xfId="47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17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180" fontId="13" fillId="0" borderId="0" xfId="5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80" fontId="15" fillId="0" borderId="0" xfId="50" applyNumberFormat="1" applyFont="1" applyFill="1" applyBorder="1" applyAlignment="1">
      <alignment vertical="center"/>
    </xf>
    <xf numFmtId="180" fontId="13" fillId="0" borderId="0" xfId="5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180" fontId="13" fillId="0" borderId="0" xfId="50" applyNumberFormat="1" applyFont="1" applyBorder="1" applyAlignment="1">
      <alignment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center" vertical="center" wrapText="1"/>
    </xf>
    <xf numFmtId="180" fontId="9" fillId="35" borderId="15" xfId="5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180" fontId="6" fillId="35" borderId="15" xfId="50" applyNumberFormat="1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vertical="center"/>
    </xf>
    <xf numFmtId="0" fontId="6" fillId="36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50" applyNumberFormat="1" applyFont="1" applyFill="1" applyBorder="1" applyAlignment="1">
      <alignment vertical="center"/>
    </xf>
    <xf numFmtId="0" fontId="51" fillId="37" borderId="17" xfId="0" applyFont="1" applyFill="1" applyBorder="1" applyAlignment="1">
      <alignment horizontal="center" vertical="center"/>
    </xf>
    <xf numFmtId="49" fontId="51" fillId="37" borderId="0" xfId="0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49" fontId="3" fillId="38" borderId="19" xfId="0" applyNumberFormat="1" applyFont="1" applyFill="1" applyBorder="1" applyAlignment="1">
      <alignment vertical="center"/>
    </xf>
    <xf numFmtId="49" fontId="3" fillId="38" borderId="20" xfId="0" applyNumberFormat="1" applyFont="1" applyFill="1" applyBorder="1" applyAlignment="1">
      <alignment vertical="center"/>
    </xf>
    <xf numFmtId="49" fontId="4" fillId="38" borderId="21" xfId="0" applyNumberFormat="1" applyFont="1" applyFill="1" applyBorder="1" applyAlignment="1">
      <alignment/>
    </xf>
    <xf numFmtId="49" fontId="3" fillId="38" borderId="22" xfId="0" applyNumberFormat="1" applyFont="1" applyFill="1" applyBorder="1" applyAlignment="1">
      <alignment vertical="center"/>
    </xf>
    <xf numFmtId="183" fontId="3" fillId="38" borderId="23" xfId="0" applyNumberFormat="1" applyFont="1" applyFill="1" applyBorder="1" applyAlignment="1">
      <alignment vertical="center"/>
    </xf>
    <xf numFmtId="9" fontId="3" fillId="38" borderId="24" xfId="0" applyNumberFormat="1" applyFont="1" applyFill="1" applyBorder="1" applyAlignment="1">
      <alignment vertical="center"/>
    </xf>
    <xf numFmtId="49" fontId="3" fillId="38" borderId="25" xfId="0" applyNumberFormat="1" applyFont="1" applyFill="1" applyBorder="1" applyAlignment="1">
      <alignment vertical="center"/>
    </xf>
    <xf numFmtId="0" fontId="3" fillId="38" borderId="26" xfId="0" applyNumberFormat="1" applyFont="1" applyFill="1" applyBorder="1" applyAlignment="1">
      <alignment vertical="center"/>
    </xf>
    <xf numFmtId="0" fontId="3" fillId="38" borderId="27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6" fillId="35" borderId="15" xfId="0" applyFont="1" applyFill="1" applyBorder="1" applyAlignment="1">
      <alignment vertical="center"/>
    </xf>
    <xf numFmtId="0" fontId="16" fillId="35" borderId="15" xfId="0" applyFont="1" applyFill="1" applyBorder="1" applyAlignment="1">
      <alignment horizontal="center" vertical="center"/>
    </xf>
    <xf numFmtId="180" fontId="16" fillId="35" borderId="15" xfId="5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180" fontId="12" fillId="0" borderId="15" xfId="5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1" fontId="12" fillId="0" borderId="15" xfId="50" applyNumberFormat="1" applyFont="1" applyBorder="1" applyAlignment="1">
      <alignment horizontal="center" vertical="center"/>
    </xf>
    <xf numFmtId="181" fontId="12" fillId="0" borderId="15" xfId="47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1" fontId="12" fillId="0" borderId="15" xfId="50" applyNumberFormat="1" applyFont="1" applyBorder="1" applyAlignment="1">
      <alignment horizontal="right" vertical="center"/>
    </xf>
    <xf numFmtId="0" fontId="16" fillId="35" borderId="15" xfId="0" applyFont="1" applyFill="1" applyBorder="1" applyAlignment="1">
      <alignment horizontal="right" vertical="center"/>
    </xf>
    <xf numFmtId="180" fontId="16" fillId="35" borderId="15" xfId="50" applyNumberFormat="1" applyFont="1" applyFill="1" applyBorder="1" applyAlignment="1">
      <alignment horizontal="right" vertical="center"/>
    </xf>
    <xf numFmtId="181" fontId="16" fillId="35" borderId="15" xfId="47" applyNumberFormat="1" applyFont="1" applyFill="1" applyBorder="1" applyAlignment="1">
      <alignment horizontal="right" vertical="center"/>
    </xf>
    <xf numFmtId="181" fontId="18" fillId="36" borderId="0" xfId="47" applyNumberFormat="1" applyFont="1" applyFill="1" applyBorder="1" applyAlignment="1">
      <alignment vertical="center"/>
    </xf>
    <xf numFmtId="181" fontId="18" fillId="35" borderId="0" xfId="47" applyNumberFormat="1" applyFont="1" applyFill="1" applyBorder="1" applyAlignment="1">
      <alignment vertical="center"/>
    </xf>
    <xf numFmtId="181" fontId="18" fillId="39" borderId="0" xfId="47" applyNumberFormat="1" applyFont="1" applyFill="1" applyBorder="1" applyAlignment="1">
      <alignment vertical="center"/>
    </xf>
    <xf numFmtId="169" fontId="52" fillId="0" borderId="15" xfId="48" applyFont="1" applyBorder="1" applyAlignment="1">
      <alignment horizontal="right" vertical="center"/>
    </xf>
    <xf numFmtId="169" fontId="53" fillId="35" borderId="15" xfId="48" applyFont="1" applyFill="1" applyBorder="1" applyAlignment="1">
      <alignment horizontal="right" vertical="center"/>
    </xf>
    <xf numFmtId="169" fontId="53" fillId="35" borderId="15" xfId="48" applyFont="1" applyFill="1" applyBorder="1" applyAlignment="1">
      <alignment vertical="center"/>
    </xf>
    <xf numFmtId="184" fontId="11" fillId="0" borderId="15" xfId="47" applyNumberFormat="1" applyFont="1" applyBorder="1" applyAlignment="1">
      <alignment horizontal="right" vertical="center"/>
    </xf>
    <xf numFmtId="3" fontId="52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54" fillId="35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49" fontId="51" fillId="37" borderId="28" xfId="0" applyNumberFormat="1" applyFont="1" applyFill="1" applyBorder="1" applyAlignment="1">
      <alignment horizontal="center" vertical="center"/>
    </xf>
    <xf numFmtId="49" fontId="51" fillId="37" borderId="29" xfId="0" applyNumberFormat="1" applyFont="1" applyFill="1" applyBorder="1" applyAlignment="1">
      <alignment horizontal="center" vertical="center"/>
    </xf>
    <xf numFmtId="49" fontId="51" fillId="37" borderId="30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left" vertical="center"/>
    </xf>
    <xf numFmtId="0" fontId="14" fillId="35" borderId="3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_Hoja1" xfId="50"/>
    <cellStyle name="Currency" xfId="51"/>
    <cellStyle name="Currency [0]" xfId="52"/>
    <cellStyle name="Moneda 2" xfId="53"/>
    <cellStyle name="Neutral" xfId="54"/>
    <cellStyle name="Normal 2" xfId="55"/>
    <cellStyle name="Normal 4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1028700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68"/>
  <sheetViews>
    <sheetView showGridLines="0" tabSelected="1" zoomScale="150" zoomScaleNormal="150" zoomScalePageLayoutView="0" workbookViewId="0" topLeftCell="A1">
      <selection activeCell="F63" sqref="F63"/>
    </sheetView>
  </sheetViews>
  <sheetFormatPr defaultColWidth="11.421875" defaultRowHeight="15" customHeight="1"/>
  <cols>
    <col min="1" max="1" width="3.7109375" style="1" customWidth="1"/>
    <col min="2" max="2" width="17.140625" style="1" customWidth="1"/>
    <col min="3" max="3" width="14.28125" style="1" customWidth="1"/>
    <col min="4" max="4" width="9.8515625" style="1" customWidth="1"/>
    <col min="5" max="5" width="14.421875" style="1" customWidth="1"/>
    <col min="6" max="6" width="12.57421875" style="1" customWidth="1"/>
    <col min="7" max="7" width="15.57421875" style="1" customWidth="1"/>
    <col min="8" max="8" width="14.28125" style="1" customWidth="1"/>
    <col min="9" max="16384" width="11.421875" style="1" customWidth="1"/>
  </cols>
  <sheetData>
    <row r="8" ht="18" customHeight="1">
      <c r="E8" s="10"/>
    </row>
    <row r="9" spans="2:7" ht="30" customHeight="1">
      <c r="B9" s="29" t="s">
        <v>0</v>
      </c>
      <c r="C9" s="30" t="s">
        <v>1</v>
      </c>
      <c r="D9" s="31"/>
      <c r="E9" s="105" t="s">
        <v>2</v>
      </c>
      <c r="F9" s="105"/>
      <c r="G9" s="32">
        <v>450</v>
      </c>
    </row>
    <row r="10" spans="2:7" ht="26.25" customHeight="1">
      <c r="B10" s="33" t="s">
        <v>3</v>
      </c>
      <c r="C10" s="34" t="s">
        <v>4</v>
      </c>
      <c r="D10" s="35"/>
      <c r="E10" s="106" t="s">
        <v>5</v>
      </c>
      <c r="F10" s="106"/>
      <c r="G10" s="36" t="s">
        <v>6</v>
      </c>
    </row>
    <row r="11" spans="2:7" ht="18" customHeight="1">
      <c r="B11" s="33" t="s">
        <v>7</v>
      </c>
      <c r="C11" s="36" t="s">
        <v>8</v>
      </c>
      <c r="D11" s="35"/>
      <c r="E11" s="106" t="s">
        <v>9</v>
      </c>
      <c r="F11" s="106"/>
      <c r="G11" s="36">
        <v>2400</v>
      </c>
    </row>
    <row r="12" spans="2:8" ht="18" customHeight="1">
      <c r="B12" s="33" t="s">
        <v>10</v>
      </c>
      <c r="C12" s="36" t="s">
        <v>11</v>
      </c>
      <c r="D12" s="35"/>
      <c r="E12" s="107" t="s">
        <v>12</v>
      </c>
      <c r="F12" s="107"/>
      <c r="G12" s="37">
        <f>+G11*G9</f>
        <v>1080000</v>
      </c>
      <c r="H12" s="3"/>
    </row>
    <row r="13" spans="2:7" ht="18" customHeight="1">
      <c r="B13" s="38" t="s">
        <v>13</v>
      </c>
      <c r="C13" s="39" t="s">
        <v>79</v>
      </c>
      <c r="D13" s="35"/>
      <c r="E13" s="107" t="s">
        <v>14</v>
      </c>
      <c r="F13" s="107"/>
      <c r="G13" s="36" t="s">
        <v>15</v>
      </c>
    </row>
    <row r="14" spans="2:7" ht="18" customHeight="1">
      <c r="B14" s="33" t="s">
        <v>16</v>
      </c>
      <c r="C14" s="34" t="s">
        <v>79</v>
      </c>
      <c r="D14" s="35"/>
      <c r="E14" s="107" t="s">
        <v>17</v>
      </c>
      <c r="F14" s="107"/>
      <c r="G14" s="36" t="s">
        <v>6</v>
      </c>
    </row>
    <row r="15" spans="2:7" ht="24.75" customHeight="1">
      <c r="B15" s="33" t="s">
        <v>18</v>
      </c>
      <c r="C15" s="102">
        <v>45015</v>
      </c>
      <c r="D15" s="40"/>
      <c r="E15" s="104" t="s">
        <v>19</v>
      </c>
      <c r="F15" s="104"/>
      <c r="G15" s="42" t="s">
        <v>66</v>
      </c>
    </row>
    <row r="16" spans="2:7" ht="18" customHeight="1">
      <c r="B16" s="43"/>
      <c r="C16" s="44"/>
      <c r="D16" s="45"/>
      <c r="E16" s="46"/>
      <c r="F16" s="46"/>
      <c r="G16" s="47"/>
    </row>
    <row r="17" spans="2:7" ht="18" customHeight="1">
      <c r="B17" s="112" t="s">
        <v>20</v>
      </c>
      <c r="C17" s="113"/>
      <c r="D17" s="113"/>
      <c r="E17" s="113"/>
      <c r="F17" s="113"/>
      <c r="G17" s="114"/>
    </row>
    <row r="18" spans="2:7" ht="18" customHeight="1">
      <c r="B18" s="48"/>
      <c r="C18" s="49"/>
      <c r="D18" s="49"/>
      <c r="E18" s="50"/>
      <c r="F18" s="51"/>
      <c r="G18" s="52"/>
    </row>
    <row r="19" spans="2:7" ht="18" customHeight="1">
      <c r="B19" s="61" t="s">
        <v>21</v>
      </c>
      <c r="C19" s="53"/>
      <c r="D19" s="53"/>
      <c r="E19" s="46"/>
      <c r="F19" s="54"/>
      <c r="G19" s="54"/>
    </row>
    <row r="20" spans="2:7" ht="23.25" customHeight="1">
      <c r="B20" s="55" t="s">
        <v>22</v>
      </c>
      <c r="C20" s="56" t="s">
        <v>23</v>
      </c>
      <c r="D20" s="56" t="s">
        <v>24</v>
      </c>
      <c r="E20" s="56" t="s">
        <v>25</v>
      </c>
      <c r="F20" s="57" t="s">
        <v>26</v>
      </c>
      <c r="G20" s="57" t="s">
        <v>27</v>
      </c>
    </row>
    <row r="21" spans="2:7" ht="25.5" customHeight="1">
      <c r="B21" s="78" t="s">
        <v>28</v>
      </c>
      <c r="C21" s="79" t="s">
        <v>29</v>
      </c>
      <c r="D21" s="83">
        <v>4.35</v>
      </c>
      <c r="E21" s="83" t="s">
        <v>30</v>
      </c>
      <c r="F21" s="103">
        <v>19800</v>
      </c>
      <c r="G21" s="99">
        <f>D21*F21</f>
        <v>86130</v>
      </c>
    </row>
    <row r="22" spans="2:7" ht="18" customHeight="1">
      <c r="B22" s="80" t="s">
        <v>31</v>
      </c>
      <c r="C22" s="81"/>
      <c r="D22" s="81"/>
      <c r="E22" s="80"/>
      <c r="F22" s="82"/>
      <c r="G22" s="100">
        <f>+G21</f>
        <v>86130</v>
      </c>
    </row>
    <row r="23" spans="2:7" ht="18" customHeight="1">
      <c r="B23" s="4"/>
      <c r="C23" s="5"/>
      <c r="D23" s="5"/>
      <c r="E23" s="4"/>
      <c r="F23" s="6"/>
      <c r="G23" s="6"/>
    </row>
    <row r="24" spans="2:7" ht="18" customHeight="1">
      <c r="B24" s="62" t="s">
        <v>32</v>
      </c>
      <c r="C24" s="5"/>
      <c r="D24" s="5"/>
      <c r="E24" s="4"/>
      <c r="F24" s="6"/>
      <c r="G24" s="6"/>
    </row>
    <row r="25" spans="2:7" ht="23.25" customHeight="1">
      <c r="B25" s="58" t="s">
        <v>22</v>
      </c>
      <c r="C25" s="59" t="s">
        <v>23</v>
      </c>
      <c r="D25" s="59" t="s">
        <v>24</v>
      </c>
      <c r="E25" s="59" t="s">
        <v>25</v>
      </c>
      <c r="F25" s="60" t="s">
        <v>26</v>
      </c>
      <c r="G25" s="60" t="s">
        <v>27</v>
      </c>
    </row>
    <row r="26" spans="2:7" ht="25.5" customHeight="1">
      <c r="B26" s="33" t="s">
        <v>33</v>
      </c>
      <c r="C26" s="85" t="s">
        <v>34</v>
      </c>
      <c r="D26" s="86">
        <v>0.2</v>
      </c>
      <c r="E26" s="83" t="s">
        <v>35</v>
      </c>
      <c r="F26" s="84">
        <v>150000</v>
      </c>
      <c r="G26" s="99">
        <f>+F26*D26</f>
        <v>30000</v>
      </c>
    </row>
    <row r="27" spans="2:7" ht="18" customHeight="1">
      <c r="B27" s="80" t="s">
        <v>36</v>
      </c>
      <c r="C27" s="81"/>
      <c r="D27" s="81"/>
      <c r="E27" s="80"/>
      <c r="F27" s="82"/>
      <c r="G27" s="101">
        <f>+G26</f>
        <v>30000</v>
      </c>
    </row>
    <row r="28" spans="2:7" ht="18" customHeight="1">
      <c r="B28" s="14"/>
      <c r="C28" s="15"/>
      <c r="D28" s="5"/>
      <c r="E28" s="4"/>
      <c r="F28" s="6"/>
      <c r="G28" s="6"/>
    </row>
    <row r="29" spans="2:7" ht="18" customHeight="1">
      <c r="B29" s="61" t="s">
        <v>37</v>
      </c>
      <c r="C29" s="53"/>
      <c r="D29" s="53"/>
      <c r="E29" s="46"/>
      <c r="F29" s="54"/>
      <c r="G29" s="54"/>
    </row>
    <row r="30" spans="2:7" ht="24" customHeight="1">
      <c r="B30" s="55" t="s">
        <v>22</v>
      </c>
      <c r="C30" s="56" t="s">
        <v>38</v>
      </c>
      <c r="D30" s="56" t="s">
        <v>39</v>
      </c>
      <c r="E30" s="56" t="s">
        <v>25</v>
      </c>
      <c r="F30" s="57" t="s">
        <v>26</v>
      </c>
      <c r="G30" s="57" t="s">
        <v>27</v>
      </c>
    </row>
    <row r="31" spans="2:7" ht="18" customHeight="1">
      <c r="B31" s="87" t="s">
        <v>40</v>
      </c>
      <c r="C31" s="79"/>
      <c r="D31" s="79"/>
      <c r="E31" s="79"/>
      <c r="F31" s="88"/>
      <c r="G31" s="89"/>
    </row>
    <row r="32" spans="2:13" ht="18" customHeight="1">
      <c r="B32" s="90" t="s">
        <v>41</v>
      </c>
      <c r="C32" s="79" t="s">
        <v>42</v>
      </c>
      <c r="D32" s="91">
        <v>150</v>
      </c>
      <c r="E32" s="83" t="s">
        <v>81</v>
      </c>
      <c r="F32" s="92">
        <v>1449</v>
      </c>
      <c r="G32" s="41">
        <f>D32*F32</f>
        <v>217350</v>
      </c>
      <c r="H32" s="13"/>
      <c r="I32" s="4"/>
      <c r="J32" s="4"/>
      <c r="K32" s="4"/>
      <c r="L32" s="7"/>
      <c r="M32" s="8"/>
    </row>
    <row r="33" spans="2:13" ht="18" customHeight="1">
      <c r="B33" s="90" t="s">
        <v>44</v>
      </c>
      <c r="C33" s="79" t="s">
        <v>42</v>
      </c>
      <c r="D33" s="91">
        <v>150</v>
      </c>
      <c r="E33" s="83" t="s">
        <v>45</v>
      </c>
      <c r="F33" s="92">
        <v>1823</v>
      </c>
      <c r="G33" s="41">
        <f>D33*F33</f>
        <v>273450</v>
      </c>
      <c r="H33" s="13"/>
      <c r="I33" s="4"/>
      <c r="J33" s="4"/>
      <c r="K33" s="4"/>
      <c r="L33" s="7"/>
      <c r="M33" s="8"/>
    </row>
    <row r="34" spans="2:13" ht="18" customHeight="1">
      <c r="B34" s="90" t="s">
        <v>80</v>
      </c>
      <c r="C34" s="79" t="s">
        <v>42</v>
      </c>
      <c r="D34" s="91">
        <v>75</v>
      </c>
      <c r="E34" s="83" t="s">
        <v>45</v>
      </c>
      <c r="F34" s="92">
        <v>1911</v>
      </c>
      <c r="G34" s="41">
        <f>D34*F34</f>
        <v>143325</v>
      </c>
      <c r="H34" s="13"/>
      <c r="I34" s="4"/>
      <c r="J34" s="4"/>
      <c r="K34" s="4"/>
      <c r="L34" s="7"/>
      <c r="M34" s="8"/>
    </row>
    <row r="35" spans="2:13" ht="18" customHeight="1">
      <c r="B35" s="87" t="s">
        <v>46</v>
      </c>
      <c r="C35" s="79"/>
      <c r="D35" s="91"/>
      <c r="E35" s="83"/>
      <c r="F35" s="92"/>
      <c r="G35" s="41"/>
      <c r="H35" s="13"/>
      <c r="I35" s="4"/>
      <c r="J35" s="4"/>
      <c r="K35" s="4"/>
      <c r="L35" s="7"/>
      <c r="M35" s="8"/>
    </row>
    <row r="36" spans="2:13" ht="25.5" customHeight="1">
      <c r="B36" s="78" t="s">
        <v>64</v>
      </c>
      <c r="C36" s="79" t="s">
        <v>42</v>
      </c>
      <c r="D36" s="91">
        <v>48</v>
      </c>
      <c r="E36" s="83" t="s">
        <v>47</v>
      </c>
      <c r="F36" s="92">
        <v>192</v>
      </c>
      <c r="G36" s="41">
        <f>D36*F36</f>
        <v>9216</v>
      </c>
      <c r="H36" s="13"/>
      <c r="I36" s="4"/>
      <c r="J36" s="4"/>
      <c r="K36" s="4"/>
      <c r="L36" s="7"/>
      <c r="M36" s="8"/>
    </row>
    <row r="37" spans="2:13" ht="36.75" customHeight="1">
      <c r="B37" s="78" t="s">
        <v>65</v>
      </c>
      <c r="C37" s="79" t="s">
        <v>48</v>
      </c>
      <c r="D37" s="91">
        <v>60</v>
      </c>
      <c r="E37" s="83" t="s">
        <v>43</v>
      </c>
      <c r="F37" s="92">
        <v>120</v>
      </c>
      <c r="G37" s="41">
        <f>D37*F37</f>
        <v>7200</v>
      </c>
      <c r="H37" s="13"/>
      <c r="I37" s="4"/>
      <c r="J37" s="4"/>
      <c r="K37" s="4"/>
      <c r="L37" s="7"/>
      <c r="M37" s="8"/>
    </row>
    <row r="38" spans="2:7" ht="18" customHeight="1">
      <c r="B38" s="80" t="s">
        <v>49</v>
      </c>
      <c r="C38" s="81"/>
      <c r="D38" s="93"/>
      <c r="E38" s="93"/>
      <c r="F38" s="94"/>
      <c r="G38" s="95">
        <f>SUM(G31:G37)</f>
        <v>650541</v>
      </c>
    </row>
    <row r="39" spans="2:7" ht="18" customHeight="1">
      <c r="B39" s="2"/>
      <c r="C39" s="63"/>
      <c r="D39" s="63"/>
      <c r="E39" s="2"/>
      <c r="F39" s="64"/>
      <c r="G39" s="11"/>
    </row>
    <row r="40" spans="2:7" ht="18" customHeight="1">
      <c r="B40" s="111" t="s">
        <v>50</v>
      </c>
      <c r="C40" s="111"/>
      <c r="D40" s="111"/>
      <c r="E40" s="111"/>
      <c r="F40" s="111"/>
      <c r="G40" s="96">
        <f>+G22+G27+G38</f>
        <v>766671</v>
      </c>
    </row>
    <row r="41" spans="2:7" ht="18" customHeight="1">
      <c r="B41" s="115" t="s">
        <v>51</v>
      </c>
      <c r="C41" s="115"/>
      <c r="D41" s="115"/>
      <c r="E41" s="115"/>
      <c r="F41" s="115"/>
      <c r="G41" s="97">
        <f>G40*0.05</f>
        <v>38333.55</v>
      </c>
    </row>
    <row r="42" spans="2:7" ht="18" customHeight="1">
      <c r="B42" s="111" t="s">
        <v>52</v>
      </c>
      <c r="C42" s="111"/>
      <c r="D42" s="111"/>
      <c r="E42" s="111"/>
      <c r="F42" s="111"/>
      <c r="G42" s="96">
        <f>SUM(G40:G41)</f>
        <v>805004.55</v>
      </c>
    </row>
    <row r="43" spans="2:7" ht="18" customHeight="1">
      <c r="B43" s="115" t="s">
        <v>53</v>
      </c>
      <c r="C43" s="115"/>
      <c r="D43" s="115"/>
      <c r="E43" s="115"/>
      <c r="F43" s="115"/>
      <c r="G43" s="97">
        <f>G12</f>
        <v>1080000</v>
      </c>
    </row>
    <row r="44" spans="2:8" ht="18" customHeight="1">
      <c r="B44" s="111" t="s">
        <v>54</v>
      </c>
      <c r="C44" s="111"/>
      <c r="D44" s="111"/>
      <c r="E44" s="111"/>
      <c r="F44" s="111"/>
      <c r="G44" s="98">
        <f>G43-G42</f>
        <v>274995.44999999995</v>
      </c>
      <c r="H44" s="9"/>
    </row>
    <row r="45" ht="18" customHeight="1">
      <c r="B45" s="1" t="s">
        <v>55</v>
      </c>
    </row>
    <row r="46" ht="18" customHeight="1">
      <c r="B46" s="12" t="s">
        <v>56</v>
      </c>
    </row>
    <row r="47" ht="18" customHeight="1">
      <c r="B47" s="1" t="s">
        <v>57</v>
      </c>
    </row>
    <row r="48" ht="18" customHeight="1">
      <c r="B48" s="16" t="s">
        <v>58</v>
      </c>
    </row>
    <row r="49" ht="18" customHeight="1">
      <c r="B49" s="1" t="s">
        <v>59</v>
      </c>
    </row>
    <row r="50" ht="18" customHeight="1">
      <c r="B50" s="16" t="s">
        <v>60</v>
      </c>
    </row>
    <row r="51" ht="18" customHeight="1">
      <c r="B51" s="1" t="s">
        <v>61</v>
      </c>
    </row>
    <row r="52" ht="18" customHeight="1">
      <c r="B52" s="16" t="s">
        <v>62</v>
      </c>
    </row>
    <row r="53" ht="18" customHeight="1">
      <c r="B53" s="1" t="s">
        <v>63</v>
      </c>
    </row>
    <row r="54" ht="18" customHeight="1"/>
    <row r="55" spans="1:5" ht="18" customHeight="1" thickBot="1">
      <c r="A55" s="17"/>
      <c r="B55" s="108" t="s">
        <v>67</v>
      </c>
      <c r="C55" s="109"/>
      <c r="D55" s="110"/>
      <c r="E55" s="27"/>
    </row>
    <row r="56" spans="1:5" ht="18" customHeight="1">
      <c r="A56" s="17"/>
      <c r="B56" s="69" t="s">
        <v>68</v>
      </c>
      <c r="C56" s="70" t="s">
        <v>69</v>
      </c>
      <c r="D56" s="71" t="s">
        <v>70</v>
      </c>
      <c r="E56" s="27"/>
    </row>
    <row r="57" spans="1:5" ht="18" customHeight="1">
      <c r="A57" s="17"/>
      <c r="B57" s="18" t="s">
        <v>71</v>
      </c>
      <c r="C57" s="19">
        <f>+G22</f>
        <v>86130</v>
      </c>
      <c r="D57" s="20">
        <f aca="true" t="shared" si="0" ref="D57:D62">(C57/$C$63)</f>
        <v>0.10699318407579186</v>
      </c>
      <c r="E57" s="27"/>
    </row>
    <row r="58" spans="1:5" ht="18" customHeight="1">
      <c r="A58" s="17"/>
      <c r="B58" s="18" t="s">
        <v>72</v>
      </c>
      <c r="C58" s="21">
        <v>0</v>
      </c>
      <c r="D58" s="20">
        <f t="shared" si="0"/>
        <v>0</v>
      </c>
      <c r="E58" s="27"/>
    </row>
    <row r="59" spans="1:5" ht="18" customHeight="1">
      <c r="A59" s="17"/>
      <c r="B59" s="18" t="s">
        <v>73</v>
      </c>
      <c r="C59" s="19">
        <f>+G27</f>
        <v>30000</v>
      </c>
      <c r="D59" s="20">
        <f t="shared" si="0"/>
        <v>0.03726687010651058</v>
      </c>
      <c r="E59" s="27"/>
    </row>
    <row r="60" spans="1:5" ht="15" customHeight="1">
      <c r="A60" s="17"/>
      <c r="B60" s="18" t="s">
        <v>74</v>
      </c>
      <c r="C60" s="19">
        <f>+G38</f>
        <v>650541</v>
      </c>
      <c r="D60" s="20">
        <f t="shared" si="0"/>
        <v>0.8081208981986499</v>
      </c>
      <c r="E60" s="27"/>
    </row>
    <row r="61" spans="1:5" ht="15" customHeight="1">
      <c r="A61" s="17"/>
      <c r="B61" s="18" t="s">
        <v>75</v>
      </c>
      <c r="C61" s="22">
        <v>0</v>
      </c>
      <c r="D61" s="20">
        <f t="shared" si="0"/>
        <v>0</v>
      </c>
      <c r="E61" s="28"/>
    </row>
    <row r="62" spans="1:5" ht="15" customHeight="1">
      <c r="A62" s="17"/>
      <c r="B62" s="18" t="s">
        <v>76</v>
      </c>
      <c r="C62" s="22">
        <f>+G41</f>
        <v>38333.55</v>
      </c>
      <c r="D62" s="20">
        <f t="shared" si="0"/>
        <v>0.04761904761904762</v>
      </c>
      <c r="E62" s="28"/>
    </row>
    <row r="63" spans="1:5" ht="15" customHeight="1" thickBot="1">
      <c r="A63" s="17"/>
      <c r="B63" s="72" t="s">
        <v>77</v>
      </c>
      <c r="C63" s="73">
        <f>SUM(C57:C62)</f>
        <v>805004.55</v>
      </c>
      <c r="D63" s="74">
        <f>SUM(D57:D62)</f>
        <v>1</v>
      </c>
      <c r="E63" s="28"/>
    </row>
    <row r="64" spans="1:5" ht="15" customHeight="1">
      <c r="A64" s="17"/>
      <c r="B64" s="23"/>
      <c r="C64" s="24"/>
      <c r="D64" s="24"/>
      <c r="E64" s="24"/>
    </row>
    <row r="65" spans="1:5" ht="15" customHeight="1">
      <c r="A65" s="17"/>
      <c r="B65" s="25"/>
      <c r="C65" s="24"/>
      <c r="D65" s="24"/>
      <c r="E65" s="24"/>
    </row>
    <row r="66" spans="1:5" ht="15" customHeight="1" thickBot="1">
      <c r="A66" s="26"/>
      <c r="B66" s="65"/>
      <c r="C66" s="66" t="s">
        <v>82</v>
      </c>
      <c r="D66" s="67"/>
      <c r="E66" s="68"/>
    </row>
    <row r="67" spans="1:5" ht="15" customHeight="1">
      <c r="A67" s="17"/>
      <c r="B67" s="75" t="s">
        <v>83</v>
      </c>
      <c r="C67" s="76">
        <v>400</v>
      </c>
      <c r="D67" s="76">
        <v>450</v>
      </c>
      <c r="E67" s="77">
        <v>500</v>
      </c>
    </row>
    <row r="68" spans="1:5" ht="15" customHeight="1" thickBot="1">
      <c r="A68" s="17"/>
      <c r="B68" s="72" t="s">
        <v>78</v>
      </c>
      <c r="C68" s="73">
        <f>+$C$63/C67</f>
        <v>2012.511375</v>
      </c>
      <c r="D68" s="73">
        <f>+$C$63/D67</f>
        <v>1788.8990000000001</v>
      </c>
      <c r="E68" s="73">
        <f>+$C$63/E67</f>
        <v>1610.0091</v>
      </c>
    </row>
  </sheetData>
  <sheetProtection/>
  <mergeCells count="14">
    <mergeCell ref="B55:D55"/>
    <mergeCell ref="B44:F44"/>
    <mergeCell ref="B17:G17"/>
    <mergeCell ref="B40:F40"/>
    <mergeCell ref="B41:F41"/>
    <mergeCell ref="B42:F42"/>
    <mergeCell ref="B43:F43"/>
    <mergeCell ref="E15:F15"/>
    <mergeCell ref="E9:F9"/>
    <mergeCell ref="E10:F10"/>
    <mergeCell ref="E11:F11"/>
    <mergeCell ref="E13:F13"/>
    <mergeCell ref="E14:F14"/>
    <mergeCell ref="E12:F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Campos Olivares Juan</dc:creator>
  <cp:keywords/>
  <dc:description/>
  <cp:lastModifiedBy>Diaz Molina Victor Leonardo</cp:lastModifiedBy>
  <dcterms:created xsi:type="dcterms:W3CDTF">2014-11-11T18:25:34Z</dcterms:created>
  <dcterms:modified xsi:type="dcterms:W3CDTF">2023-03-31T14:34:51Z</dcterms:modified>
  <cp:category/>
  <cp:version/>
  <cp:contentType/>
  <cp:contentStatus/>
</cp:coreProperties>
</file>