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0" windowWidth="28800" windowHeight="18000"/>
  </bookViews>
  <sheets>
    <sheet name="BOVINOS LECHE" sheetId="1" r:id="rId1"/>
  </sheets>
  <definedNames>
    <definedName name="_xlnm.Print_Area" localSheetId="0">'BOVINOS LECHE'!$B$1:$G$94</definedName>
  </definedNames>
  <calcPr calcId="162913"/>
</workbook>
</file>

<file path=xl/calcChain.xml><?xml version="1.0" encoding="utf-8"?>
<calcChain xmlns="http://schemas.openxmlformats.org/spreadsheetml/2006/main">
  <c r="G24" i="1" l="1"/>
  <c r="G51" i="1" l="1"/>
  <c r="G23" i="1" l="1"/>
  <c r="G22" i="1" l="1"/>
  <c r="G53" i="1" l="1"/>
  <c r="G52" i="1"/>
  <c r="G49" i="1"/>
  <c r="G48" i="1"/>
  <c r="G46" i="1"/>
  <c r="G33" i="1"/>
  <c r="G21" i="1" l="1"/>
  <c r="C83" i="1"/>
  <c r="G20" i="1" l="1"/>
  <c r="G55" i="1"/>
  <c r="G34" i="1"/>
  <c r="G61" i="1"/>
  <c r="C86" i="1" s="1"/>
  <c r="G44" i="1"/>
  <c r="G42" i="1"/>
  <c r="G40" i="1"/>
  <c r="G11" i="1"/>
  <c r="G66" i="1" s="1"/>
  <c r="G56" i="1" l="1"/>
  <c r="C85" i="1" s="1"/>
  <c r="C82" i="1"/>
  <c r="G35" i="1"/>
  <c r="C84" i="1" l="1"/>
  <c r="G63" i="1"/>
  <c r="G64" i="1" s="1"/>
  <c r="G65" i="1" l="1"/>
  <c r="C87" i="1"/>
  <c r="C88" i="1" s="1"/>
  <c r="D84" i="1" s="1"/>
  <c r="G67" i="1" l="1"/>
  <c r="D93" i="1"/>
  <c r="E93" i="1"/>
  <c r="C93" i="1"/>
  <c r="D82" i="1"/>
  <c r="D85" i="1"/>
  <c r="D87" i="1"/>
  <c r="D86" i="1"/>
  <c r="D88" i="1" l="1"/>
</calcChain>
</file>

<file path=xl/sharedStrings.xml><?xml version="1.0" encoding="utf-8"?>
<sst xmlns="http://schemas.openxmlformats.org/spreadsheetml/2006/main" count="161" uniqueCount="113">
  <si>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</si>
  <si>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</si>
  <si>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</si>
  <si>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</si>
  <si>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</si>
  <si>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</si>
  <si>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</si>
  <si>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</si>
  <si>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</si>
  <si>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</si>
  <si>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</si>
  <si>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</si>
  <si>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</si>
  <si>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</si>
  <si>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</si>
  <si>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</si>
  <si>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</si>
  <si>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</si>
  <si>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</si>
  <si>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</si>
  <si>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</si>
  <si>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</si>
  <si>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</si>
  <si>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</si>
  <si>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</si>
  <si>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</si>
  <si>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</si>
  <si>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</si>
  <si>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</si>
  <si>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</si>
  <si>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</si>
  <si>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</si>
  <si>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</si>
  <si>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</si>
  <si>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</si>
  <si>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</si>
  <si>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</si>
  <si>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</si>
  <si>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</si>
  <si>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</si>
  <si>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</si>
  <si>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</si>
  <si>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</si>
  <si>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</si>
  <si>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</si>
  <si>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</si>
  <si>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</si>
  <si>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</si>
  <si>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</si>
  <si>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</si>
  <si>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JA</t>
  </si>
  <si>
    <t>Bajo</t>
  </si>
  <si>
    <t>Doñihue</t>
  </si>
  <si>
    <t>Mercado local</t>
  </si>
  <si>
    <t>cantidad</t>
  </si>
  <si>
    <t>VITAMINAS</t>
  </si>
  <si>
    <t>MINERALES</t>
  </si>
  <si>
    <t>VARIOS</t>
  </si>
  <si>
    <t>Agua</t>
  </si>
  <si>
    <t>N/A</t>
  </si>
  <si>
    <t>COSTO TOTAL/Plantel</t>
  </si>
  <si>
    <t>$/ave</t>
  </si>
  <si>
    <t>Mezcla dieta</t>
  </si>
  <si>
    <t>Triturado dieta</t>
  </si>
  <si>
    <t>JM</t>
  </si>
  <si>
    <t>cc</t>
  </si>
  <si>
    <t>ANTIPARASITARIO</t>
  </si>
  <si>
    <t>Noviembre -Febrero</t>
  </si>
  <si>
    <t>Pomo control Mastitis</t>
  </si>
  <si>
    <t>HOLSTEIN- FRISIAN (1)</t>
  </si>
  <si>
    <t xml:space="preserve">PRECIO ESPERADO ($/ LT.)  </t>
  </si>
  <si>
    <t>Complejo multimineral lecheria</t>
  </si>
  <si>
    <t>Dieta bovina (3)</t>
  </si>
  <si>
    <t xml:space="preserve">ALIMENTO </t>
  </si>
  <si>
    <t>PERIODO SECADO **(6)</t>
  </si>
  <si>
    <t>VACUNAS</t>
  </si>
  <si>
    <t>unidad</t>
  </si>
  <si>
    <t>IBR, PI3,BRSV,L5</t>
  </si>
  <si>
    <t>E.coli</t>
  </si>
  <si>
    <t>Enero</t>
  </si>
  <si>
    <t>Agosto</t>
  </si>
  <si>
    <t>Endectocida  dermal ** (5)</t>
  </si>
  <si>
    <t xml:space="preserve"> </t>
  </si>
  <si>
    <t>Manejo sanitario</t>
  </si>
  <si>
    <t xml:space="preserve">  </t>
  </si>
  <si>
    <t>ALIMENTACION E INSUMOS</t>
  </si>
  <si>
    <t>COSTOS DIRECTOS DE PRODUCCIÓN POR UNIDAD PRODUCTIVA (INCLUYE IVA)</t>
  </si>
  <si>
    <t>Rendimiento (LITROS/CABEZA)</t>
  </si>
  <si>
    <t>Costo unitario ($/LITRO) (*)</t>
  </si>
  <si>
    <t xml:space="preserve">RENDIMIENTO.(Lts./Leche/Vaca/10 meses del Año).  (Rebaño de 2 cabezas)  </t>
  </si>
  <si>
    <t>Encaste; preprato y parto</t>
  </si>
  <si>
    <t>2.  Se considera periodo de ordeña a base de 62 dias de periodo seco y 303 dias de ordeña</t>
  </si>
  <si>
    <t>Ordeña (2)</t>
  </si>
  <si>
    <t>Sequia/ Enfermedades/ Robo</t>
  </si>
  <si>
    <t>Todas</t>
  </si>
  <si>
    <t>BOVINOS LECHE</t>
  </si>
  <si>
    <t>Clostridial CLOSTRIBAC 8 (dosis)</t>
  </si>
  <si>
    <t>L</t>
  </si>
  <si>
    <t>Coforta (Multivitaminico)</t>
  </si>
  <si>
    <t>Microdes Plus (Endectocida parenteral)</t>
  </si>
  <si>
    <t>N/A (7)</t>
  </si>
  <si>
    <t>Alimentación y manejo general</t>
  </si>
  <si>
    <t xml:space="preserve">Enero </t>
  </si>
  <si>
    <t>Anual</t>
  </si>
  <si>
    <t>3. La Dieta se calculó  en relación al 3% del Peso vivo (PV) en base a materia  seca (MS). Dieta a base de Heno, harinilla, grano y pelon de almendro, entre otros.</t>
  </si>
  <si>
    <t>8. Producto a venta principal a considerar es leche; sin embargo, existen produccion de subproductos lácteos principalmente queso.</t>
  </si>
  <si>
    <t>5. En lactancia se consideró el usos de Eprinomectina 0,5% como antiparasitario pou-on por su versatilidad y 0 dia de resguardo  en leche.</t>
  </si>
  <si>
    <t>6. Se considera 60 dias como periodo de secado para poder realizar manejos sanitarios previo al parto-inicio lactancia.</t>
  </si>
  <si>
    <t>4. Los manejos generales corresponde a las labores propias de la explotación , tal como abrevar, alimentar , entre otras.</t>
  </si>
  <si>
    <t>Mayo-Julio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</si>
  <si>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</si>
  <si>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sz val="7"/>
        <color indexed="8"/>
        <rFont val="Arial Narrow"/>
        <family val="2"/>
      </rPr>
      <t>1.</t>
    </r>
    <r>
      <rPr>
        <b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>Para análisis económico se utiliza la Raza HOLSTEIN- FRISIAN, producto del masivo  uso de la raza  y sus hibridos en pequeños agricultores.</t>
    </r>
  </si>
  <si>
    <r>
      <t xml:space="preserve">7. Producto que el periodo de preñez- lactacia es diverso en los planteles no  aplicaria  una </t>
    </r>
    <r>
      <rPr>
        <u/>
        <sz val="7"/>
        <color indexed="8"/>
        <rFont val="Arial Narrow"/>
        <family val="2"/>
      </rPr>
      <t>Epoca ( Mes)</t>
    </r>
    <r>
      <rPr>
        <sz val="7"/>
        <color indexed="8"/>
        <rFont val="Arial Narrow"/>
        <family val="2"/>
      </rPr>
      <t xml:space="preserve">  definida como secado.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</si>
</sst>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i/>
      <sz val="9"/>
      <color indexed="9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2" borderId="4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6" borderId="14" xfId="0" applyFont="1" applyFill="1" applyBorder="1" applyAlignment="1"/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7" fontId="10" fillId="2" borderId="5" xfId="0" applyNumberFormat="1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11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5" borderId="16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9" fontId="11" fillId="2" borderId="22" xfId="0" applyNumberFormat="1" applyFont="1" applyFill="1" applyBorder="1" applyAlignment="1"/>
    <xf numFmtId="49" fontId="10" fillId="7" borderId="23" xfId="0" applyNumberFormat="1" applyFont="1" applyFill="1" applyBorder="1" applyAlignment="1">
      <alignment vertical="center"/>
    </xf>
    <xf numFmtId="167" fontId="10" fillId="7" borderId="24" xfId="0" applyNumberFormat="1" applyFont="1" applyFill="1" applyBorder="1" applyAlignment="1">
      <alignment vertical="center"/>
    </xf>
    <xf numFmtId="9" fontId="10" fillId="7" borderId="25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166" fontId="1" fillId="2" borderId="14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1" fontId="10" fillId="7" borderId="27" xfId="1" applyFont="1" applyFill="1" applyBorder="1" applyAlignment="1">
      <alignment vertical="center"/>
    </xf>
    <xf numFmtId="41" fontId="10" fillId="7" borderId="28" xfId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horizontal="center" vertical="center"/>
    </xf>
    <xf numFmtId="49" fontId="11" fillId="7" borderId="41" xfId="0" applyNumberFormat="1" applyFont="1" applyFill="1" applyBorder="1" applyAlignment="1"/>
    <xf numFmtId="0" fontId="11" fillId="8" borderId="44" xfId="0" applyFont="1" applyFill="1" applyBorder="1" applyAlignment="1"/>
    <xf numFmtId="0" fontId="7" fillId="8" borderId="42" xfId="0" applyFont="1" applyFill="1" applyBorder="1" applyAlignment="1">
      <alignment vertical="center"/>
    </xf>
    <xf numFmtId="49" fontId="14" fillId="8" borderId="43" xfId="0" applyNumberFormat="1" applyFont="1" applyFill="1" applyBorder="1" applyAlignment="1">
      <alignment vertical="center"/>
    </xf>
    <xf numFmtId="0" fontId="7" fillId="8" borderId="43" xfId="0" applyFont="1" applyFill="1" applyBorder="1" applyAlignment="1">
      <alignment vertical="center"/>
    </xf>
    <xf numFmtId="0" fontId="7" fillId="8" borderId="44" xfId="0" applyFont="1" applyFill="1" applyBorder="1" applyAlignment="1">
      <alignment vertical="center"/>
    </xf>
    <xf numFmtId="167" fontId="10" fillId="7" borderId="25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9" fontId="14" fillId="8" borderId="42" xfId="0" applyNumberFormat="1" applyFont="1" applyFill="1" applyBorder="1" applyAlignment="1">
      <alignment vertical="center"/>
    </xf>
    <xf numFmtId="0" fontId="10" fillId="8" borderId="43" xfId="0" applyFont="1" applyFill="1" applyBorder="1" applyAlignment="1">
      <alignment vertical="center"/>
    </xf>
    <xf numFmtId="0" fontId="0" fillId="2" borderId="45" xfId="0" applyFill="1" applyBorder="1"/>
    <xf numFmtId="49" fontId="16" fillId="3" borderId="4" xfId="0" applyNumberFormat="1" applyFont="1" applyFill="1" applyBorder="1" applyAlignment="1">
      <alignment vertical="center" wrapText="1"/>
    </xf>
    <xf numFmtId="3" fontId="17" fillId="0" borderId="46" xfId="0" applyNumberFormat="1" applyFont="1" applyBorder="1" applyAlignment="1">
      <alignment horizontal="right"/>
    </xf>
    <xf numFmtId="0" fontId="3" fillId="2" borderId="6" xfId="0" applyFont="1" applyFill="1" applyBorder="1"/>
    <xf numFmtId="49" fontId="4" fillId="3" borderId="29" xfId="0" applyNumberFormat="1" applyFont="1" applyFill="1" applyBorder="1" applyAlignment="1">
      <alignment horizontal="left" wrapText="1"/>
    </xf>
    <xf numFmtId="49" fontId="4" fillId="3" borderId="30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3" fillId="2" borderId="29" xfId="0" applyNumberFormat="1" applyFont="1" applyFill="1" applyBorder="1" applyAlignment="1">
      <alignment vertical="center" wrapText="1"/>
    </xf>
    <xf numFmtId="49" fontId="3" fillId="2" borderId="30" xfId="0" applyNumberFormat="1" applyFont="1" applyFill="1" applyBorder="1" applyAlignment="1">
      <alignment vertical="center" wrapText="1"/>
    </xf>
    <xf numFmtId="49" fontId="3" fillId="2" borderId="29" xfId="0" applyNumberFormat="1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3" fontId="17" fillId="0" borderId="46" xfId="0" applyNumberFormat="1" applyFont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right" wrapText="1"/>
    </xf>
    <xf numFmtId="0" fontId="0" fillId="2" borderId="47" xfId="0" applyFont="1" applyFill="1" applyBorder="1" applyAlignment="1"/>
    <xf numFmtId="49" fontId="18" fillId="3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/>
    </xf>
    <xf numFmtId="0" fontId="0" fillId="2" borderId="45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0" fillId="0" borderId="45" xfId="0" applyFill="1" applyBorder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66" fontId="1" fillId="5" borderId="18" xfId="0" applyNumberFormat="1" applyFont="1" applyFill="1" applyBorder="1" applyAlignment="1">
      <alignment vertical="center"/>
    </xf>
    <xf numFmtId="166" fontId="1" fillId="3" borderId="20" xfId="0" applyNumberFormat="1" applyFont="1" applyFill="1" applyBorder="1" applyAlignment="1">
      <alignment vertical="center"/>
    </xf>
    <xf numFmtId="166" fontId="1" fillId="5" borderId="20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0" fontId="7" fillId="5" borderId="49" xfId="0" applyFont="1" applyFill="1" applyBorder="1" applyAlignment="1">
      <alignment vertical="center"/>
    </xf>
    <xf numFmtId="166" fontId="1" fillId="9" borderId="50" xfId="0" applyNumberFormat="1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0" fontId="20" fillId="0" borderId="0" xfId="0" applyFont="1" applyAlignment="1"/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 applyAlignment="1"/>
    <xf numFmtId="166" fontId="24" fillId="2" borderId="33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/>
    <xf numFmtId="49" fontId="21" fillId="2" borderId="34" xfId="0" applyNumberFormat="1" applyFont="1" applyFill="1" applyBorder="1" applyAlignment="1">
      <alignment vertical="center"/>
    </xf>
    <xf numFmtId="0" fontId="23" fillId="2" borderId="14" xfId="0" applyFont="1" applyFill="1" applyBorder="1" applyAlignment="1"/>
    <xf numFmtId="166" fontId="24" fillId="2" borderId="35" xfId="0" applyNumberFormat="1" applyFont="1" applyFill="1" applyBorder="1" applyAlignment="1">
      <alignment horizontal="center" vertical="center"/>
    </xf>
    <xf numFmtId="49" fontId="23" fillId="2" borderId="34" xfId="0" applyNumberFormat="1" applyFont="1" applyFill="1" applyBorder="1" applyAlignment="1">
      <alignment vertical="center"/>
    </xf>
    <xf numFmtId="49" fontId="23" fillId="2" borderId="34" xfId="0" applyNumberFormat="1" applyFont="1" applyFill="1" applyBorder="1" applyAlignment="1">
      <alignment horizontal="left" vertical="center" wrapText="1"/>
    </xf>
    <xf numFmtId="49" fontId="23" fillId="2" borderId="14" xfId="0" applyNumberFormat="1" applyFont="1" applyFill="1" applyBorder="1" applyAlignment="1">
      <alignment horizontal="left" vertical="center" wrapText="1"/>
    </xf>
    <xf numFmtId="49" fontId="23" fillId="2" borderId="35" xfId="0" applyNumberFormat="1" applyFont="1" applyFill="1" applyBorder="1" applyAlignment="1">
      <alignment horizontal="left" vertical="center" wrapText="1"/>
    </xf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 applyAlignment="1"/>
    <xf numFmtId="166" fontId="24" fillId="2" borderId="38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26398</xdr:colOff>
      <xdr:row>0</xdr:row>
      <xdr:rowOff>94434</xdr:rowOff>
    </xdr:from>
    <xdr:to>
      <xdr:col>7</xdr:col>
      <xdr:colOff>15240</xdr:colOff>
      <xdr:row>6</xdr:row>
      <xdr:rowOff>126518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298" y="94434"/>
          <a:ext cx="59781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showGridLines="0" tabSelected="1" topLeftCell="B1" zoomScale="125" zoomScaleNormal="125" workbookViewId="0">
      <selection activeCell="C17" sqref="C17"/>
    </sheetView>
  </sheetViews>
  <sheetFormatPr baseColWidth="10" defaultColWidth="10.85546875" defaultRowHeight="11.25" customHeight="1" x14ac:dyDescent="0.25"/>
  <cols>
    <col min="2" max="2" width="20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.42578125" style="1" customWidth="1"/>
    <col min="7" max="7" width="14.42578125" style="46" customWidth="1"/>
    <col min="8" max="255" width="10.85546875" style="1" customWidth="1"/>
  </cols>
  <sheetData>
    <row r="1" spans="1:255" ht="15" customHeight="1" x14ac:dyDescent="0.25">
      <c r="B1" s="2"/>
      <c r="C1" s="2"/>
      <c r="D1" s="2"/>
      <c r="E1" s="2"/>
      <c r="F1" s="2"/>
      <c r="G1" s="40"/>
    </row>
    <row r="2" spans="1:255" ht="15" customHeight="1" x14ac:dyDescent="0.25">
      <c r="B2" s="2"/>
      <c r="C2" s="2"/>
      <c r="D2" s="2"/>
      <c r="E2" s="2"/>
      <c r="F2" s="2"/>
      <c r="G2" s="40"/>
    </row>
    <row r="3" spans="1:255" ht="15" customHeight="1" x14ac:dyDescent="0.25">
      <c r="B3" s="2"/>
      <c r="C3" s="2"/>
      <c r="D3" s="2"/>
      <c r="E3" s="2"/>
      <c r="F3" s="2"/>
      <c r="G3" s="40"/>
    </row>
    <row r="4" spans="1:255" ht="15" customHeight="1" x14ac:dyDescent="0.25">
      <c r="B4" s="2"/>
      <c r="C4" s="2"/>
      <c r="D4" s="2"/>
      <c r="E4" s="2"/>
      <c r="F4" s="2"/>
      <c r="G4" s="40"/>
    </row>
    <row r="5" spans="1:255" ht="15" customHeight="1" x14ac:dyDescent="0.25">
      <c r="B5" s="2"/>
      <c r="C5" s="2"/>
      <c r="D5" s="2"/>
      <c r="E5" s="2"/>
      <c r="F5" s="2"/>
      <c r="G5" s="40"/>
    </row>
    <row r="6" spans="1:255" ht="15" customHeight="1" x14ac:dyDescent="0.25">
      <c r="B6" s="2"/>
      <c r="C6" s="2"/>
      <c r="D6" s="2"/>
      <c r="E6" s="2"/>
      <c r="F6" s="2"/>
      <c r="G6" s="40"/>
    </row>
    <row r="7" spans="1:255" ht="15" customHeight="1" x14ac:dyDescent="0.25">
      <c r="B7" s="3"/>
      <c r="C7" s="4"/>
      <c r="D7" s="2"/>
      <c r="E7" s="4"/>
      <c r="F7" s="4"/>
      <c r="G7" s="41"/>
    </row>
    <row r="8" spans="1:255" s="69" customFormat="1" ht="27.75" customHeight="1" x14ac:dyDescent="0.25">
      <c r="A8" s="62"/>
      <c r="B8" s="63" t="s">
        <v>0</v>
      </c>
      <c r="C8" s="64" t="s">
        <v>95</v>
      </c>
      <c r="D8" s="65"/>
      <c r="E8" s="66" t="s">
        <v>89</v>
      </c>
      <c r="F8" s="67"/>
      <c r="G8" s="64">
        <v>10000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69" customFormat="1" ht="25.5" customHeight="1" x14ac:dyDescent="0.25">
      <c r="A9" s="62"/>
      <c r="B9" s="5" t="s">
        <v>1</v>
      </c>
      <c r="C9" s="64" t="s">
        <v>69</v>
      </c>
      <c r="D9" s="65"/>
      <c r="E9" s="70" t="s">
        <v>2</v>
      </c>
      <c r="F9" s="71"/>
      <c r="G9" s="64" t="s">
        <v>102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69" customFormat="1" ht="18" customHeight="1" x14ac:dyDescent="0.25">
      <c r="A10" s="62"/>
      <c r="B10" s="5" t="s">
        <v>3</v>
      </c>
      <c r="C10" s="64" t="s">
        <v>51</v>
      </c>
      <c r="D10" s="65"/>
      <c r="E10" s="70" t="s">
        <v>70</v>
      </c>
      <c r="F10" s="71"/>
      <c r="G10" s="64">
        <v>800</v>
      </c>
      <c r="H10" s="68"/>
      <c r="I10" s="68"/>
      <c r="J10" s="68"/>
      <c r="K10" s="68"/>
      <c r="L10" s="68"/>
      <c r="M10" s="68" t="s">
        <v>82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69" customFormat="1" ht="11.25" customHeight="1" x14ac:dyDescent="0.25">
      <c r="A11" s="62"/>
      <c r="B11" s="5" t="s">
        <v>4</v>
      </c>
      <c r="C11" s="64" t="s">
        <v>5</v>
      </c>
      <c r="D11" s="65"/>
      <c r="E11" s="58" t="s">
        <v>6</v>
      </c>
      <c r="F11" s="59"/>
      <c r="G11" s="64">
        <f>(G8*G10)</f>
        <v>8000000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69" customFormat="1" ht="15" customHeight="1" x14ac:dyDescent="0.25">
      <c r="A12" s="62"/>
      <c r="B12" s="5" t="s">
        <v>7</v>
      </c>
      <c r="C12" s="64" t="s">
        <v>52</v>
      </c>
      <c r="D12" s="65"/>
      <c r="E12" s="70" t="s">
        <v>8</v>
      </c>
      <c r="F12" s="71"/>
      <c r="G12" s="64" t="s">
        <v>53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69" customFormat="1" ht="15" x14ac:dyDescent="0.25">
      <c r="A13" s="62"/>
      <c r="B13" s="5" t="s">
        <v>9</v>
      </c>
      <c r="C13" s="64" t="s">
        <v>94</v>
      </c>
      <c r="D13" s="65"/>
      <c r="E13" s="70" t="s">
        <v>10</v>
      </c>
      <c r="F13" s="71"/>
      <c r="G13" s="64" t="s">
        <v>102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69" customFormat="1" ht="25.5" customHeight="1" x14ac:dyDescent="0.25">
      <c r="A14" s="62"/>
      <c r="B14" s="5" t="s">
        <v>11</v>
      </c>
      <c r="C14" s="64" t="s">
        <v>79</v>
      </c>
      <c r="D14" s="65"/>
      <c r="E14" s="72" t="s">
        <v>12</v>
      </c>
      <c r="F14" s="73"/>
      <c r="G14" s="74" t="s">
        <v>93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ht="12" customHeight="1" x14ac:dyDescent="0.25">
      <c r="A15" s="2"/>
      <c r="B15" s="75"/>
      <c r="C15" s="76"/>
      <c r="D15" s="77"/>
      <c r="E15" s="78"/>
      <c r="F15" s="78"/>
      <c r="G15" s="79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" customHeight="1" x14ac:dyDescent="0.25">
      <c r="A16" s="80"/>
      <c r="B16" s="81" t="s">
        <v>86</v>
      </c>
      <c r="C16" s="82"/>
      <c r="D16" s="82"/>
      <c r="E16" s="82"/>
      <c r="F16" s="82"/>
      <c r="G16" s="82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2"/>
      <c r="B17" s="6"/>
      <c r="C17" s="7"/>
      <c r="D17" s="7"/>
      <c r="E17" s="7"/>
      <c r="F17" s="8"/>
      <c r="G17" s="8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84"/>
      <c r="B18" s="85" t="s">
        <v>13</v>
      </c>
      <c r="C18" s="86"/>
      <c r="D18" s="87"/>
      <c r="E18" s="87"/>
      <c r="F18" s="88"/>
      <c r="G18" s="89"/>
    </row>
    <row r="19" spans="1:255" ht="24" customHeight="1" x14ac:dyDescent="0.25">
      <c r="A19" s="84"/>
      <c r="B19" s="90" t="s">
        <v>14</v>
      </c>
      <c r="C19" s="91" t="s">
        <v>15</v>
      </c>
      <c r="D19" s="91" t="s">
        <v>16</v>
      </c>
      <c r="E19" s="90" t="s">
        <v>17</v>
      </c>
      <c r="F19" s="91" t="s">
        <v>18</v>
      </c>
      <c r="G19" s="90" t="s">
        <v>19</v>
      </c>
    </row>
    <row r="20" spans="1:255" s="98" customFormat="1" ht="12" customHeight="1" x14ac:dyDescent="0.25">
      <c r="A20" s="92"/>
      <c r="B20" s="93" t="s">
        <v>83</v>
      </c>
      <c r="C20" s="94" t="s">
        <v>20</v>
      </c>
      <c r="D20" s="94">
        <v>1.5</v>
      </c>
      <c r="E20" s="94" t="s">
        <v>103</v>
      </c>
      <c r="F20" s="95">
        <v>25000</v>
      </c>
      <c r="G20" s="96">
        <f>D20*F20</f>
        <v>37500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</row>
    <row r="21" spans="1:255" s="98" customFormat="1" ht="12" customHeight="1" x14ac:dyDescent="0.25">
      <c r="A21" s="92"/>
      <c r="B21" s="93" t="s">
        <v>92</v>
      </c>
      <c r="C21" s="94" t="s">
        <v>20</v>
      </c>
      <c r="D21" s="94">
        <v>26</v>
      </c>
      <c r="E21" s="94" t="s">
        <v>103</v>
      </c>
      <c r="F21" s="95">
        <v>25000</v>
      </c>
      <c r="G21" s="96">
        <f>D21*F21</f>
        <v>650000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</row>
    <row r="22" spans="1:255" s="98" customFormat="1" ht="12" customHeight="1" x14ac:dyDescent="0.25">
      <c r="A22" s="92"/>
      <c r="B22" s="93" t="s">
        <v>101</v>
      </c>
      <c r="C22" s="94" t="s">
        <v>20</v>
      </c>
      <c r="D22" s="94">
        <v>26</v>
      </c>
      <c r="E22" s="94" t="s">
        <v>103</v>
      </c>
      <c r="F22" s="95">
        <v>25000</v>
      </c>
      <c r="G22" s="96">
        <f>D22*F22</f>
        <v>650000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</row>
    <row r="23" spans="1:255" s="98" customFormat="1" ht="12" customHeight="1" x14ac:dyDescent="0.25">
      <c r="A23" s="92"/>
      <c r="B23" s="93" t="s">
        <v>90</v>
      </c>
      <c r="C23" s="94" t="s">
        <v>20</v>
      </c>
      <c r="D23" s="94">
        <v>4</v>
      </c>
      <c r="E23" s="94" t="s">
        <v>103</v>
      </c>
      <c r="F23" s="95">
        <v>25000</v>
      </c>
      <c r="G23" s="96">
        <f>D23*F23</f>
        <v>100000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</row>
    <row r="24" spans="1:255" ht="11.25" customHeight="1" x14ac:dyDescent="0.25">
      <c r="A24" s="1"/>
      <c r="B24" s="99" t="s">
        <v>21</v>
      </c>
      <c r="C24" s="100"/>
      <c r="D24" s="100"/>
      <c r="E24" s="100"/>
      <c r="F24" s="101"/>
      <c r="G24" s="102">
        <f>SUM(G20:G23)</f>
        <v>1437500</v>
      </c>
    </row>
    <row r="25" spans="1:255" ht="15.75" customHeight="1" x14ac:dyDescent="0.25">
      <c r="A25" s="84"/>
      <c r="B25" s="103"/>
      <c r="C25" s="9"/>
      <c r="D25" s="9"/>
      <c r="E25" s="9"/>
      <c r="F25" s="10"/>
      <c r="G25" s="10"/>
      <c r="K25" s="39"/>
    </row>
    <row r="26" spans="1:255" ht="12" customHeight="1" x14ac:dyDescent="0.25">
      <c r="A26" s="84"/>
      <c r="B26" s="85" t="s">
        <v>22</v>
      </c>
      <c r="C26" s="86"/>
      <c r="D26" s="87"/>
      <c r="E26" s="87"/>
      <c r="F26" s="88"/>
      <c r="G26" s="89"/>
    </row>
    <row r="27" spans="1:255" ht="24" customHeight="1" x14ac:dyDescent="0.25">
      <c r="A27" s="84"/>
      <c r="B27" s="90" t="s">
        <v>14</v>
      </c>
      <c r="C27" s="91" t="s">
        <v>15</v>
      </c>
      <c r="D27" s="91" t="s">
        <v>16</v>
      </c>
      <c r="E27" s="90" t="s">
        <v>17</v>
      </c>
      <c r="F27" s="91" t="s">
        <v>18</v>
      </c>
      <c r="G27" s="90" t="s">
        <v>19</v>
      </c>
    </row>
    <row r="28" spans="1:255" s="98" customFormat="1" ht="12" customHeight="1" x14ac:dyDescent="0.25">
      <c r="A28" s="92"/>
      <c r="B28" s="93" t="s">
        <v>59</v>
      </c>
      <c r="C28" s="94" t="s">
        <v>50</v>
      </c>
      <c r="D28" s="94"/>
      <c r="E28" s="94"/>
      <c r="F28" s="95"/>
      <c r="G28" s="96"/>
      <c r="H28" s="97"/>
      <c r="I28" s="97"/>
      <c r="J28" s="97" t="s">
        <v>82</v>
      </c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</row>
    <row r="29" spans="1:255" ht="11.25" customHeight="1" x14ac:dyDescent="0.25">
      <c r="A29" s="1"/>
      <c r="B29" s="99" t="s">
        <v>23</v>
      </c>
      <c r="C29" s="100"/>
      <c r="D29" s="100"/>
      <c r="E29" s="100"/>
      <c r="F29" s="101"/>
      <c r="G29" s="102"/>
    </row>
    <row r="30" spans="1:255" ht="15.75" customHeight="1" x14ac:dyDescent="0.25">
      <c r="A30" s="84"/>
      <c r="B30" s="103"/>
      <c r="C30" s="9"/>
      <c r="D30" s="9"/>
      <c r="E30" s="9"/>
      <c r="F30" s="10"/>
      <c r="G30" s="10"/>
      <c r="K30" s="39"/>
    </row>
    <row r="31" spans="1:255" ht="12" customHeight="1" x14ac:dyDescent="0.25">
      <c r="A31" s="84"/>
      <c r="B31" s="85" t="s">
        <v>24</v>
      </c>
      <c r="C31" s="86"/>
      <c r="D31" s="87"/>
      <c r="E31" s="87"/>
      <c r="F31" s="88"/>
      <c r="G31" s="89"/>
    </row>
    <row r="32" spans="1:255" ht="24" customHeight="1" x14ac:dyDescent="0.25">
      <c r="A32" s="84"/>
      <c r="B32" s="90" t="s">
        <v>14</v>
      </c>
      <c r="C32" s="91" t="s">
        <v>15</v>
      </c>
      <c r="D32" s="91" t="s">
        <v>54</v>
      </c>
      <c r="E32" s="90" t="s">
        <v>17</v>
      </c>
      <c r="F32" s="91" t="s">
        <v>18</v>
      </c>
      <c r="G32" s="90" t="s">
        <v>19</v>
      </c>
    </row>
    <row r="33" spans="1:255" s="98" customFormat="1" ht="12" customHeight="1" x14ac:dyDescent="0.25">
      <c r="A33" s="92"/>
      <c r="B33" s="93" t="s">
        <v>63</v>
      </c>
      <c r="C33" s="94" t="s">
        <v>64</v>
      </c>
      <c r="D33" s="94">
        <v>30</v>
      </c>
      <c r="E33" s="94" t="s">
        <v>103</v>
      </c>
      <c r="F33" s="95">
        <v>9500</v>
      </c>
      <c r="G33" s="96">
        <f>F33*D33</f>
        <v>285000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</row>
    <row r="34" spans="1:255" s="98" customFormat="1" ht="12" customHeight="1" x14ac:dyDescent="0.25">
      <c r="A34" s="92"/>
      <c r="B34" s="93" t="s">
        <v>62</v>
      </c>
      <c r="C34" s="94" t="s">
        <v>64</v>
      </c>
      <c r="D34" s="94">
        <v>30</v>
      </c>
      <c r="E34" s="94" t="s">
        <v>103</v>
      </c>
      <c r="F34" s="95">
        <v>5000</v>
      </c>
      <c r="G34" s="96">
        <f>F34*D34</f>
        <v>150000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</row>
    <row r="35" spans="1:255" ht="11.25" customHeight="1" x14ac:dyDescent="0.25">
      <c r="A35" s="1"/>
      <c r="B35" s="99" t="s">
        <v>25</v>
      </c>
      <c r="C35" s="100"/>
      <c r="D35" s="100"/>
      <c r="E35" s="100"/>
      <c r="F35" s="101"/>
      <c r="G35" s="102">
        <f>SUM(G33:G34)</f>
        <v>435000</v>
      </c>
    </row>
    <row r="36" spans="1:255" ht="15.75" customHeight="1" x14ac:dyDescent="0.25">
      <c r="A36" s="84"/>
      <c r="B36" s="103"/>
      <c r="C36" s="9"/>
      <c r="D36" s="9"/>
      <c r="E36" s="9"/>
      <c r="F36" s="10"/>
      <c r="G36" s="10"/>
      <c r="K36" s="39"/>
    </row>
    <row r="37" spans="1:255" ht="12" customHeight="1" x14ac:dyDescent="0.25">
      <c r="A37" s="84"/>
      <c r="B37" s="85" t="s">
        <v>85</v>
      </c>
      <c r="C37" s="86"/>
      <c r="D37" s="87"/>
      <c r="E37" s="87"/>
      <c r="F37" s="88"/>
      <c r="G37" s="89"/>
    </row>
    <row r="38" spans="1:255" ht="24" customHeight="1" x14ac:dyDescent="0.25">
      <c r="A38" s="84"/>
      <c r="B38" s="90" t="s">
        <v>26</v>
      </c>
      <c r="C38" s="91" t="s">
        <v>27</v>
      </c>
      <c r="D38" s="91" t="s">
        <v>28</v>
      </c>
      <c r="E38" s="90" t="s">
        <v>17</v>
      </c>
      <c r="F38" s="91" t="s">
        <v>18</v>
      </c>
      <c r="G38" s="90" t="s">
        <v>19</v>
      </c>
    </row>
    <row r="39" spans="1:255" s="98" customFormat="1" ht="12" customHeight="1" x14ac:dyDescent="0.25">
      <c r="A39" s="92"/>
      <c r="B39" s="104" t="s">
        <v>73</v>
      </c>
      <c r="C39" s="94"/>
      <c r="D39" s="94"/>
      <c r="E39" s="94"/>
      <c r="F39" s="95"/>
      <c r="G39" s="96"/>
      <c r="H39" s="97"/>
      <c r="I39" s="97"/>
      <c r="J39" s="97" t="s">
        <v>82</v>
      </c>
      <c r="K39" s="97" t="s">
        <v>82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</row>
    <row r="40" spans="1:255" s="98" customFormat="1" ht="12" customHeight="1" x14ac:dyDescent="0.25">
      <c r="A40" s="92"/>
      <c r="B40" s="93" t="s">
        <v>72</v>
      </c>
      <c r="C40" s="94" t="s">
        <v>30</v>
      </c>
      <c r="D40" s="94">
        <v>6570</v>
      </c>
      <c r="E40" s="94" t="s">
        <v>103</v>
      </c>
      <c r="F40" s="95">
        <v>450</v>
      </c>
      <c r="G40" s="96">
        <f>(D40*F40)</f>
        <v>2956500</v>
      </c>
      <c r="H40" s="97"/>
      <c r="I40" s="97"/>
      <c r="J40" s="97" t="s">
        <v>84</v>
      </c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</row>
    <row r="41" spans="1:255" s="98" customFormat="1" ht="12" customHeight="1" x14ac:dyDescent="0.25">
      <c r="A41" s="92"/>
      <c r="B41" s="104" t="s">
        <v>56</v>
      </c>
      <c r="C41" s="94"/>
      <c r="D41" s="94"/>
      <c r="E41" s="94"/>
      <c r="F41" s="95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</row>
    <row r="42" spans="1:255" s="98" customFormat="1" ht="12" customHeight="1" x14ac:dyDescent="0.25">
      <c r="A42" s="92"/>
      <c r="B42" s="93" t="s">
        <v>71</v>
      </c>
      <c r="C42" s="94" t="s">
        <v>29</v>
      </c>
      <c r="D42" s="94">
        <v>73</v>
      </c>
      <c r="E42" s="94" t="s">
        <v>103</v>
      </c>
      <c r="F42" s="95">
        <v>680</v>
      </c>
      <c r="G42" s="96">
        <f>(D42*F42)</f>
        <v>49640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</row>
    <row r="43" spans="1:255" s="98" customFormat="1" ht="12" customHeight="1" x14ac:dyDescent="0.25">
      <c r="A43" s="92"/>
      <c r="B43" s="104" t="s">
        <v>55</v>
      </c>
      <c r="C43" s="94"/>
      <c r="D43" s="94"/>
      <c r="E43" s="94"/>
      <c r="F43" s="95"/>
      <c r="G43" s="96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</row>
    <row r="44" spans="1:255" s="98" customFormat="1" ht="12" customHeight="1" x14ac:dyDescent="0.25">
      <c r="A44" s="92"/>
      <c r="B44" s="93" t="s">
        <v>98</v>
      </c>
      <c r="C44" s="94" t="s">
        <v>65</v>
      </c>
      <c r="D44" s="94">
        <v>25</v>
      </c>
      <c r="E44" s="94" t="s">
        <v>109</v>
      </c>
      <c r="F44" s="95">
        <v>220</v>
      </c>
      <c r="G44" s="96">
        <f>(D44*F44)</f>
        <v>5500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</row>
    <row r="45" spans="1:255" s="98" customFormat="1" ht="12" customHeight="1" x14ac:dyDescent="0.25">
      <c r="A45" s="92"/>
      <c r="B45" s="104" t="s">
        <v>66</v>
      </c>
      <c r="C45" s="94"/>
      <c r="D45" s="94"/>
      <c r="E45" s="94"/>
      <c r="F45" s="95"/>
      <c r="G45" s="96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</row>
    <row r="46" spans="1:255" s="98" customFormat="1" ht="12" customHeight="1" x14ac:dyDescent="0.25">
      <c r="A46" s="92"/>
      <c r="B46" s="93" t="s">
        <v>81</v>
      </c>
      <c r="C46" s="94" t="s">
        <v>65</v>
      </c>
      <c r="D46" s="94">
        <v>60</v>
      </c>
      <c r="E46" s="94" t="s">
        <v>67</v>
      </c>
      <c r="F46" s="95">
        <v>70</v>
      </c>
      <c r="G46" s="96">
        <f>D46*F46</f>
        <v>4200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</row>
    <row r="47" spans="1:255" s="98" customFormat="1" ht="12" customHeight="1" x14ac:dyDescent="0.25">
      <c r="A47" s="92"/>
      <c r="B47" s="104" t="s">
        <v>74</v>
      </c>
      <c r="C47" s="94"/>
      <c r="D47" s="94"/>
      <c r="E47" s="94"/>
      <c r="F47" s="95"/>
      <c r="G47" s="96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</row>
    <row r="48" spans="1:255" s="98" customFormat="1" ht="12" customHeight="1" x14ac:dyDescent="0.25">
      <c r="A48" s="92"/>
      <c r="B48" s="93" t="s">
        <v>99</v>
      </c>
      <c r="C48" s="94" t="s">
        <v>65</v>
      </c>
      <c r="D48" s="94">
        <v>8</v>
      </c>
      <c r="E48" s="94" t="s">
        <v>100</v>
      </c>
      <c r="F48" s="95">
        <v>149</v>
      </c>
      <c r="G48" s="96">
        <f>D48*F48</f>
        <v>1192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</row>
    <row r="49" spans="1:255" s="98" customFormat="1" ht="12" customHeight="1" x14ac:dyDescent="0.25">
      <c r="A49" s="92"/>
      <c r="B49" s="93" t="s">
        <v>68</v>
      </c>
      <c r="C49" s="94" t="s">
        <v>76</v>
      </c>
      <c r="D49" s="94">
        <v>4</v>
      </c>
      <c r="E49" s="94" t="s">
        <v>100</v>
      </c>
      <c r="F49" s="95">
        <v>5180.7333333333336</v>
      </c>
      <c r="G49" s="96">
        <f>D49*F49</f>
        <v>20722.933333333334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</row>
    <row r="50" spans="1:255" s="98" customFormat="1" ht="12" customHeight="1" x14ac:dyDescent="0.25">
      <c r="A50" s="92"/>
      <c r="B50" s="104" t="s">
        <v>75</v>
      </c>
      <c r="C50" s="94"/>
      <c r="D50" s="94"/>
      <c r="E50" s="94"/>
      <c r="F50" s="95"/>
      <c r="G50" s="96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</row>
    <row r="51" spans="1:255" s="98" customFormat="1" ht="12" customHeight="1" x14ac:dyDescent="0.25">
      <c r="A51" s="92"/>
      <c r="B51" s="93" t="s">
        <v>96</v>
      </c>
      <c r="C51" s="94" t="s">
        <v>76</v>
      </c>
      <c r="D51" s="94">
        <v>1</v>
      </c>
      <c r="E51" s="94" t="s">
        <v>80</v>
      </c>
      <c r="F51" s="95">
        <v>413.6</v>
      </c>
      <c r="G51" s="96">
        <f>D51*F51</f>
        <v>413.6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</row>
    <row r="52" spans="1:255" s="98" customFormat="1" ht="12" customHeight="1" x14ac:dyDescent="0.25">
      <c r="A52" s="92"/>
      <c r="B52" s="93" t="s">
        <v>77</v>
      </c>
      <c r="C52" s="94" t="s">
        <v>76</v>
      </c>
      <c r="D52" s="94">
        <v>1</v>
      </c>
      <c r="E52" s="94" t="s">
        <v>109</v>
      </c>
      <c r="F52" s="95">
        <v>4260</v>
      </c>
      <c r="G52" s="96">
        <f t="shared" ref="G52:G53" si="0">D52*F52</f>
        <v>4260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</row>
    <row r="53" spans="1:255" s="98" customFormat="1" ht="12" customHeight="1" x14ac:dyDescent="0.25">
      <c r="A53" s="92"/>
      <c r="B53" s="93" t="s">
        <v>78</v>
      </c>
      <c r="C53" s="94" t="s">
        <v>76</v>
      </c>
      <c r="D53" s="94">
        <v>1</v>
      </c>
      <c r="E53" s="94" t="s">
        <v>79</v>
      </c>
      <c r="F53" s="95">
        <v>2600</v>
      </c>
      <c r="G53" s="96">
        <f t="shared" si="0"/>
        <v>2600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</row>
    <row r="54" spans="1:255" s="98" customFormat="1" ht="12" customHeight="1" x14ac:dyDescent="0.25">
      <c r="A54" s="92"/>
      <c r="B54" s="104" t="s">
        <v>57</v>
      </c>
      <c r="C54" s="94"/>
      <c r="D54" s="94"/>
      <c r="E54" s="94"/>
      <c r="F54" s="95"/>
      <c r="G54" s="96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</row>
    <row r="55" spans="1:255" s="98" customFormat="1" ht="12" customHeight="1" x14ac:dyDescent="0.25">
      <c r="A55" s="92"/>
      <c r="B55" s="93" t="s">
        <v>58</v>
      </c>
      <c r="C55" s="94" t="s">
        <v>97</v>
      </c>
      <c r="D55" s="94">
        <v>21900</v>
      </c>
      <c r="E55" s="94" t="s">
        <v>103</v>
      </c>
      <c r="F55" s="95">
        <v>4</v>
      </c>
      <c r="G55" s="96">
        <f>D55*F55</f>
        <v>87600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</row>
    <row r="56" spans="1:255" ht="11.25" customHeight="1" x14ac:dyDescent="0.25">
      <c r="A56" s="1"/>
      <c r="B56" s="99" t="s">
        <v>31</v>
      </c>
      <c r="C56" s="100"/>
      <c r="D56" s="100"/>
      <c r="E56" s="100"/>
      <c r="F56" s="101"/>
      <c r="G56" s="102">
        <f>SUM(G39:G55)</f>
        <v>3132628.5333333332</v>
      </c>
    </row>
    <row r="57" spans="1:255" ht="11.25" customHeight="1" x14ac:dyDescent="0.25">
      <c r="A57" s="1"/>
      <c r="B57" s="103"/>
      <c r="C57" s="9"/>
      <c r="D57" s="9"/>
      <c r="E57" s="11"/>
      <c r="F57" s="10"/>
      <c r="G57" s="10"/>
    </row>
    <row r="58" spans="1:255" ht="12" customHeight="1" x14ac:dyDescent="0.25">
      <c r="A58" s="84"/>
      <c r="B58" s="85" t="s">
        <v>32</v>
      </c>
      <c r="C58" s="86"/>
      <c r="D58" s="87"/>
      <c r="E58" s="87"/>
      <c r="F58" s="88"/>
      <c r="G58" s="89"/>
    </row>
    <row r="59" spans="1:255" ht="24" customHeight="1" x14ac:dyDescent="0.25">
      <c r="A59" s="84"/>
      <c r="B59" s="90" t="s">
        <v>33</v>
      </c>
      <c r="C59" s="91" t="s">
        <v>27</v>
      </c>
      <c r="D59" s="91" t="s">
        <v>28</v>
      </c>
      <c r="E59" s="90" t="s">
        <v>17</v>
      </c>
      <c r="F59" s="91" t="s">
        <v>18</v>
      </c>
      <c r="G59" s="90" t="s">
        <v>19</v>
      </c>
    </row>
    <row r="60" spans="1:255" s="98" customFormat="1" ht="12" customHeight="1" x14ac:dyDescent="0.25">
      <c r="A60" s="92"/>
      <c r="B60" s="93" t="s">
        <v>82</v>
      </c>
      <c r="C60" s="94"/>
      <c r="D60" s="94"/>
      <c r="E60" s="94"/>
      <c r="F60" s="95"/>
      <c r="G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</row>
    <row r="61" spans="1:255" ht="11.25" customHeight="1" x14ac:dyDescent="0.25">
      <c r="A61" s="1"/>
      <c r="B61" s="99" t="s">
        <v>34</v>
      </c>
      <c r="C61" s="100"/>
      <c r="D61" s="100"/>
      <c r="E61" s="100"/>
      <c r="F61" s="101"/>
      <c r="G61" s="102">
        <f>SUM(G60)</f>
        <v>0</v>
      </c>
    </row>
    <row r="62" spans="1:255" ht="12" customHeight="1" x14ac:dyDescent="0.25">
      <c r="B62" s="22"/>
      <c r="C62" s="22"/>
      <c r="D62" s="22"/>
      <c r="E62" s="22"/>
      <c r="F62" s="23"/>
      <c r="G62" s="42"/>
    </row>
    <row r="63" spans="1:255" ht="11.25" customHeight="1" x14ac:dyDescent="0.25">
      <c r="A63" s="1"/>
      <c r="B63" s="24" t="s">
        <v>35</v>
      </c>
      <c r="C63" s="25"/>
      <c r="D63" s="25"/>
      <c r="E63" s="25"/>
      <c r="F63" s="25"/>
      <c r="G63" s="105">
        <f>G24+G35+G56+G61</f>
        <v>5005128.5333333332</v>
      </c>
    </row>
    <row r="64" spans="1:255" ht="11.25" customHeight="1" x14ac:dyDescent="0.25">
      <c r="A64" s="1"/>
      <c r="B64" s="26" t="s">
        <v>36</v>
      </c>
      <c r="C64" s="13"/>
      <c r="D64" s="13"/>
      <c r="E64" s="13"/>
      <c r="F64" s="13"/>
      <c r="G64" s="106">
        <f>G63*0.05</f>
        <v>250256.42666666667</v>
      </c>
    </row>
    <row r="65" spans="1:255" ht="11.25" customHeight="1" x14ac:dyDescent="0.25">
      <c r="A65" s="1"/>
      <c r="B65" s="27" t="s">
        <v>37</v>
      </c>
      <c r="C65" s="12"/>
      <c r="D65" s="12"/>
      <c r="E65" s="12"/>
      <c r="F65" s="12"/>
      <c r="G65" s="107">
        <f>G64+G63</f>
        <v>5255384.96</v>
      </c>
    </row>
    <row r="66" spans="1:255" ht="11.25" customHeight="1" x14ac:dyDescent="0.25">
      <c r="A66" s="1"/>
      <c r="B66" s="26" t="s">
        <v>38</v>
      </c>
      <c r="C66" s="13"/>
      <c r="D66" s="13"/>
      <c r="E66" s="13"/>
      <c r="F66" s="13"/>
      <c r="G66" s="106">
        <f>G11</f>
        <v>8000000</v>
      </c>
    </row>
    <row r="67" spans="1:255" ht="11.25" customHeight="1" x14ac:dyDescent="0.25">
      <c r="A67" s="1"/>
      <c r="B67" s="108" t="s">
        <v>39</v>
      </c>
      <c r="C67" s="109"/>
      <c r="D67" s="109"/>
      <c r="E67" s="109"/>
      <c r="F67" s="109"/>
      <c r="G67" s="110">
        <f>G66-G65</f>
        <v>2744615.04</v>
      </c>
      <c r="H67" s="1" t="s">
        <v>82</v>
      </c>
      <c r="I67" s="1" t="s">
        <v>82</v>
      </c>
    </row>
    <row r="68" spans="1:255" ht="11.25" customHeight="1" x14ac:dyDescent="0.25">
      <c r="A68" s="1"/>
      <c r="B68" s="20" t="s">
        <v>40</v>
      </c>
      <c r="C68" s="21"/>
      <c r="D68" s="21"/>
      <c r="E68" s="21"/>
      <c r="F68" s="21"/>
      <c r="G68" s="111"/>
    </row>
    <row r="69" spans="1:255" ht="12.75" customHeight="1" thickBot="1" x14ac:dyDescent="0.3">
      <c r="B69" s="28"/>
      <c r="C69" s="21"/>
      <c r="D69" s="21"/>
      <c r="E69" s="21"/>
      <c r="F69" s="21"/>
      <c r="G69" s="43"/>
    </row>
    <row r="70" spans="1:255" s="112" customFormat="1" ht="11.25" customHeight="1" x14ac:dyDescent="0.3">
      <c r="B70" s="113" t="s">
        <v>110</v>
      </c>
      <c r="C70" s="114"/>
      <c r="D70" s="114"/>
      <c r="E70" s="114"/>
      <c r="F70" s="114"/>
      <c r="G70" s="115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6"/>
      <c r="FP70" s="116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/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  <c r="IS70" s="116"/>
      <c r="IT70" s="116"/>
      <c r="IU70" s="116"/>
    </row>
    <row r="71" spans="1:255" s="112" customFormat="1" ht="11.25" customHeight="1" x14ac:dyDescent="0.3">
      <c r="B71" s="117" t="s">
        <v>111</v>
      </c>
      <c r="C71" s="118"/>
      <c r="D71" s="118"/>
      <c r="E71" s="118"/>
      <c r="F71" s="118"/>
      <c r="G71" s="119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6"/>
      <c r="FP71" s="116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  <c r="IS71" s="116"/>
      <c r="IT71" s="116"/>
      <c r="IU71" s="116"/>
    </row>
    <row r="72" spans="1:255" s="112" customFormat="1" ht="11.25" customHeight="1" x14ac:dyDescent="0.3">
      <c r="B72" s="120" t="s">
        <v>91</v>
      </c>
      <c r="C72" s="118"/>
      <c r="D72" s="118"/>
      <c r="E72" s="118"/>
      <c r="F72" s="118"/>
      <c r="G72" s="119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6"/>
      <c r="FP72" s="116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6"/>
      <c r="GE72" s="116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6"/>
      <c r="GT72" s="116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6"/>
      <c r="HI72" s="116"/>
      <c r="HJ72" s="116"/>
      <c r="HK72" s="116"/>
      <c r="HL72" s="116"/>
      <c r="HM72" s="116"/>
      <c r="HN72" s="116"/>
      <c r="HO72" s="116"/>
      <c r="HP72" s="116"/>
      <c r="HQ72" s="116"/>
      <c r="HR72" s="116"/>
      <c r="HS72" s="116"/>
      <c r="HT72" s="116"/>
      <c r="HU72" s="116"/>
      <c r="HV72" s="116"/>
      <c r="HW72" s="116"/>
      <c r="HX72" s="116"/>
      <c r="HY72" s="116"/>
      <c r="HZ72" s="116"/>
      <c r="IA72" s="116"/>
      <c r="IB72" s="116"/>
      <c r="IC72" s="116"/>
      <c r="ID72" s="116"/>
      <c r="IE72" s="116"/>
      <c r="IF72" s="116"/>
      <c r="IG72" s="116"/>
      <c r="IH72" s="116"/>
      <c r="II72" s="116"/>
      <c r="IJ72" s="116"/>
      <c r="IK72" s="116"/>
      <c r="IL72" s="116"/>
      <c r="IM72" s="116"/>
      <c r="IN72" s="116"/>
      <c r="IO72" s="116"/>
      <c r="IP72" s="116"/>
      <c r="IQ72" s="116"/>
      <c r="IR72" s="116"/>
      <c r="IS72" s="116"/>
      <c r="IT72" s="116"/>
      <c r="IU72" s="116"/>
    </row>
    <row r="73" spans="1:255" s="112" customFormat="1" ht="11.25" customHeight="1" x14ac:dyDescent="0.3">
      <c r="B73" s="121" t="s">
        <v>104</v>
      </c>
      <c r="C73" s="122"/>
      <c r="D73" s="122"/>
      <c r="E73" s="122"/>
      <c r="F73" s="122"/>
      <c r="G73" s="123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  <c r="HQ73" s="116"/>
      <c r="HR73" s="116"/>
      <c r="HS73" s="116"/>
      <c r="HT73" s="116"/>
      <c r="HU73" s="116"/>
      <c r="HV73" s="116"/>
      <c r="HW73" s="116"/>
      <c r="HX73" s="116"/>
      <c r="HY73" s="116"/>
      <c r="HZ73" s="116"/>
      <c r="IA73" s="116"/>
      <c r="IB73" s="116"/>
      <c r="IC73" s="116"/>
      <c r="ID73" s="116"/>
      <c r="IE73" s="116"/>
      <c r="IF73" s="116"/>
      <c r="IG73" s="116"/>
      <c r="IH73" s="116"/>
      <c r="II73" s="116"/>
      <c r="IJ73" s="116"/>
      <c r="IK73" s="116"/>
      <c r="IL73" s="116"/>
      <c r="IM73" s="116"/>
      <c r="IN73" s="116"/>
      <c r="IO73" s="116"/>
      <c r="IP73" s="116"/>
      <c r="IQ73" s="116"/>
      <c r="IR73" s="116"/>
      <c r="IS73" s="116"/>
      <c r="IT73" s="116"/>
      <c r="IU73" s="116"/>
    </row>
    <row r="74" spans="1:255" s="112" customFormat="1" ht="11.25" customHeight="1" x14ac:dyDescent="0.3">
      <c r="B74" s="120" t="s">
        <v>108</v>
      </c>
      <c r="C74" s="118"/>
      <c r="D74" s="118"/>
      <c r="E74" s="118"/>
      <c r="F74" s="118"/>
      <c r="G74" s="119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6"/>
      <c r="GE74" s="116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6"/>
      <c r="GT74" s="116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6"/>
      <c r="HI74" s="116"/>
      <c r="HJ74" s="116"/>
      <c r="HK74" s="116"/>
      <c r="HL74" s="116"/>
      <c r="HM74" s="116"/>
      <c r="HN74" s="116"/>
      <c r="HO74" s="116"/>
      <c r="HP74" s="116"/>
      <c r="HQ74" s="116"/>
      <c r="HR74" s="116"/>
      <c r="HS74" s="116"/>
      <c r="HT74" s="116"/>
      <c r="HU74" s="116"/>
      <c r="HV74" s="116"/>
      <c r="HW74" s="116"/>
      <c r="HX74" s="116"/>
      <c r="HY74" s="116"/>
      <c r="HZ74" s="116"/>
      <c r="IA74" s="116"/>
      <c r="IB74" s="116"/>
      <c r="IC74" s="116"/>
      <c r="ID74" s="116"/>
      <c r="IE74" s="116"/>
      <c r="IF74" s="116"/>
      <c r="IG74" s="116"/>
      <c r="IH74" s="116"/>
      <c r="II74" s="116"/>
      <c r="IJ74" s="116"/>
      <c r="IK74" s="116"/>
      <c r="IL74" s="116"/>
      <c r="IM74" s="116"/>
      <c r="IN74" s="116"/>
      <c r="IO74" s="116"/>
      <c r="IP74" s="116"/>
      <c r="IQ74" s="116"/>
      <c r="IR74" s="116"/>
      <c r="IS74" s="116"/>
      <c r="IT74" s="116"/>
      <c r="IU74" s="116"/>
    </row>
    <row r="75" spans="1:255" s="112" customFormat="1" ht="11.25" customHeight="1" x14ac:dyDescent="0.3">
      <c r="B75" s="120" t="s">
        <v>106</v>
      </c>
      <c r="C75" s="118"/>
      <c r="D75" s="118"/>
      <c r="E75" s="118"/>
      <c r="F75" s="118"/>
      <c r="G75" s="119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6"/>
      <c r="GE75" s="116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6"/>
      <c r="GT75" s="116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6"/>
      <c r="HI75" s="116"/>
      <c r="HJ75" s="116"/>
      <c r="HK75" s="116"/>
      <c r="HL75" s="116"/>
      <c r="HM75" s="116"/>
      <c r="HN75" s="116"/>
      <c r="HO75" s="116"/>
      <c r="HP75" s="116"/>
      <c r="HQ75" s="116"/>
      <c r="HR75" s="116"/>
      <c r="HS75" s="116"/>
      <c r="HT75" s="116"/>
      <c r="HU75" s="116"/>
      <c r="HV75" s="116"/>
      <c r="HW75" s="116"/>
      <c r="HX75" s="116"/>
      <c r="HY75" s="116"/>
      <c r="HZ75" s="116"/>
      <c r="IA75" s="116"/>
      <c r="IB75" s="116"/>
      <c r="IC75" s="116"/>
      <c r="ID75" s="116"/>
      <c r="IE75" s="116"/>
      <c r="IF75" s="116"/>
      <c r="IG75" s="116"/>
      <c r="IH75" s="116"/>
      <c r="II75" s="116"/>
      <c r="IJ75" s="116"/>
      <c r="IK75" s="116"/>
      <c r="IL75" s="116"/>
      <c r="IM75" s="116"/>
      <c r="IN75" s="116"/>
      <c r="IO75" s="116"/>
      <c r="IP75" s="116"/>
      <c r="IQ75" s="116"/>
      <c r="IR75" s="116"/>
      <c r="IS75" s="116"/>
      <c r="IT75" s="116"/>
      <c r="IU75" s="116"/>
    </row>
    <row r="76" spans="1:255" s="112" customFormat="1" ht="11.25" customHeight="1" x14ac:dyDescent="0.3">
      <c r="B76" s="120" t="s">
        <v>107</v>
      </c>
      <c r="C76" s="118"/>
      <c r="D76" s="118"/>
      <c r="E76" s="118"/>
      <c r="F76" s="118"/>
      <c r="G76" s="119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6"/>
      <c r="FP76" s="116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6"/>
      <c r="GT76" s="116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6"/>
      <c r="HI76" s="116"/>
      <c r="HJ76" s="116"/>
      <c r="HK76" s="116"/>
      <c r="HL76" s="116"/>
      <c r="HM76" s="116"/>
      <c r="HN76" s="116"/>
      <c r="HO76" s="116"/>
      <c r="HP76" s="116"/>
      <c r="HQ76" s="116"/>
      <c r="HR76" s="116"/>
      <c r="HS76" s="116"/>
      <c r="HT76" s="116"/>
      <c r="HU76" s="116"/>
      <c r="HV76" s="116"/>
      <c r="HW76" s="116"/>
      <c r="HX76" s="116"/>
      <c r="HY76" s="116"/>
      <c r="HZ76" s="116"/>
      <c r="IA76" s="116"/>
      <c r="IB76" s="116"/>
      <c r="IC76" s="116"/>
      <c r="ID76" s="116"/>
      <c r="IE76" s="116"/>
      <c r="IF76" s="116"/>
      <c r="IG76" s="116"/>
      <c r="IH76" s="116"/>
      <c r="II76" s="116"/>
      <c r="IJ76" s="116"/>
      <c r="IK76" s="116"/>
      <c r="IL76" s="116"/>
      <c r="IM76" s="116"/>
      <c r="IN76" s="116"/>
      <c r="IO76" s="116"/>
      <c r="IP76" s="116"/>
      <c r="IQ76" s="116"/>
      <c r="IR76" s="116"/>
      <c r="IS76" s="116"/>
      <c r="IT76" s="116"/>
      <c r="IU76" s="116"/>
    </row>
    <row r="77" spans="1:255" s="112" customFormat="1" ht="11.25" customHeight="1" x14ac:dyDescent="0.3">
      <c r="B77" s="120" t="s">
        <v>112</v>
      </c>
      <c r="C77" s="118"/>
      <c r="D77" s="118"/>
      <c r="E77" s="118"/>
      <c r="F77" s="118"/>
      <c r="G77" s="119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116"/>
      <c r="HQ77" s="116"/>
      <c r="HR77" s="116"/>
      <c r="HS77" s="116"/>
      <c r="HT77" s="116"/>
      <c r="HU77" s="116"/>
      <c r="HV77" s="116"/>
      <c r="HW77" s="116"/>
      <c r="HX77" s="116"/>
      <c r="HY77" s="116"/>
      <c r="HZ77" s="116"/>
      <c r="IA77" s="116"/>
      <c r="IB77" s="116"/>
      <c r="IC77" s="116"/>
      <c r="ID77" s="116"/>
      <c r="IE77" s="116"/>
      <c r="IF77" s="116"/>
      <c r="IG77" s="116"/>
      <c r="IH77" s="116"/>
      <c r="II77" s="116"/>
      <c r="IJ77" s="116"/>
      <c r="IK77" s="116"/>
      <c r="IL77" s="116"/>
      <c r="IM77" s="116"/>
      <c r="IN77" s="116"/>
      <c r="IO77" s="116"/>
      <c r="IP77" s="116"/>
      <c r="IQ77" s="116"/>
      <c r="IR77" s="116"/>
      <c r="IS77" s="116"/>
      <c r="IT77" s="116"/>
      <c r="IU77" s="116"/>
    </row>
    <row r="78" spans="1:255" s="112" customFormat="1" ht="11.25" customHeight="1" thickBot="1" x14ac:dyDescent="0.35">
      <c r="B78" s="124" t="s">
        <v>105</v>
      </c>
      <c r="C78" s="125"/>
      <c r="D78" s="125"/>
      <c r="E78" s="125"/>
      <c r="F78" s="125"/>
      <c r="G78" s="12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6"/>
      <c r="EZ78" s="116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6"/>
      <c r="FP78" s="116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6"/>
      <c r="GE78" s="116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6"/>
      <c r="GT78" s="116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6"/>
      <c r="HI78" s="116"/>
      <c r="HJ78" s="116"/>
      <c r="HK78" s="116"/>
      <c r="HL78" s="116"/>
      <c r="HM78" s="116"/>
      <c r="HN78" s="116"/>
      <c r="HO78" s="116"/>
      <c r="HP78" s="116"/>
      <c r="HQ78" s="116"/>
      <c r="HR78" s="116"/>
      <c r="HS78" s="116"/>
      <c r="HT78" s="116"/>
      <c r="HU78" s="116"/>
      <c r="HV78" s="116"/>
      <c r="HW78" s="116"/>
      <c r="HX78" s="116"/>
      <c r="HY78" s="116"/>
      <c r="HZ78" s="116"/>
      <c r="IA78" s="116"/>
      <c r="IB78" s="116"/>
      <c r="IC78" s="116"/>
      <c r="ID78" s="116"/>
      <c r="IE78" s="116"/>
      <c r="IF78" s="116"/>
      <c r="IG78" s="116"/>
      <c r="IH78" s="116"/>
      <c r="II78" s="116"/>
      <c r="IJ78" s="116"/>
      <c r="IK78" s="116"/>
      <c r="IL78" s="116"/>
      <c r="IM78" s="116"/>
      <c r="IN78" s="116"/>
      <c r="IO78" s="116"/>
      <c r="IP78" s="116"/>
      <c r="IQ78" s="116"/>
      <c r="IR78" s="116"/>
      <c r="IS78" s="116"/>
      <c r="IT78" s="116"/>
      <c r="IU78" s="116"/>
    </row>
    <row r="79" spans="1:255" ht="12.75" customHeight="1" thickBot="1" x14ac:dyDescent="0.3">
      <c r="B79" s="35"/>
      <c r="C79" s="19"/>
      <c r="D79" s="19"/>
      <c r="E79" s="19"/>
      <c r="F79" s="19"/>
      <c r="G79" s="43"/>
    </row>
    <row r="80" spans="1:255" ht="15" customHeight="1" thickBot="1" x14ac:dyDescent="0.3">
      <c r="B80" s="60" t="s">
        <v>41</v>
      </c>
      <c r="C80" s="61"/>
      <c r="D80" s="52"/>
      <c r="E80" s="14"/>
      <c r="F80" s="14"/>
      <c r="G80" s="43"/>
    </row>
    <row r="81" spans="2:7" ht="12" customHeight="1" x14ac:dyDescent="0.25">
      <c r="B81" s="49" t="s">
        <v>33</v>
      </c>
      <c r="C81" s="50" t="s">
        <v>61</v>
      </c>
      <c r="D81" s="51" t="s">
        <v>42</v>
      </c>
      <c r="E81" s="14"/>
      <c r="F81" s="14"/>
      <c r="G81" s="43"/>
    </row>
    <row r="82" spans="2:7" ht="12" customHeight="1" x14ac:dyDescent="0.25">
      <c r="B82" s="30" t="s">
        <v>43</v>
      </c>
      <c r="C82" s="15">
        <f>G24</f>
        <v>1437500</v>
      </c>
      <c r="D82" s="31">
        <f>(C82/C88)</f>
        <v>0.27352896332831156</v>
      </c>
      <c r="E82" s="14"/>
      <c r="F82" s="14"/>
      <c r="G82" s="43"/>
    </row>
    <row r="83" spans="2:7" ht="12" customHeight="1" x14ac:dyDescent="0.25">
      <c r="B83" s="30" t="s">
        <v>44</v>
      </c>
      <c r="C83" s="16">
        <f>G29</f>
        <v>0</v>
      </c>
      <c r="D83" s="31">
        <v>0</v>
      </c>
      <c r="E83" s="14"/>
      <c r="F83" s="14"/>
      <c r="G83" s="43"/>
    </row>
    <row r="84" spans="2:7" ht="12" customHeight="1" x14ac:dyDescent="0.25">
      <c r="B84" s="30" t="s">
        <v>45</v>
      </c>
      <c r="C84" s="15">
        <f>G35</f>
        <v>435000</v>
      </c>
      <c r="D84" s="31">
        <f>(C84/C88)</f>
        <v>8.2772242815871672E-2</v>
      </c>
      <c r="E84" s="14"/>
      <c r="F84" s="14"/>
      <c r="G84" s="43"/>
    </row>
    <row r="85" spans="2:7" ht="12" customHeight="1" x14ac:dyDescent="0.25">
      <c r="B85" s="30" t="s">
        <v>26</v>
      </c>
      <c r="C85" s="15">
        <f>G56</f>
        <v>3132628.5333333332</v>
      </c>
      <c r="D85" s="31">
        <f>(C85/C88)</f>
        <v>0.59607974623676918</v>
      </c>
      <c r="E85" s="14"/>
      <c r="F85" s="14"/>
      <c r="G85" s="43"/>
    </row>
    <row r="86" spans="2:7" ht="12" customHeight="1" x14ac:dyDescent="0.25">
      <c r="B86" s="30" t="s">
        <v>46</v>
      </c>
      <c r="C86" s="17">
        <f>G61</f>
        <v>0</v>
      </c>
      <c r="D86" s="31">
        <f>(C86/C88)</f>
        <v>0</v>
      </c>
      <c r="E86" s="18"/>
      <c r="F86" s="18"/>
      <c r="G86" s="43"/>
    </row>
    <row r="87" spans="2:7" ht="12" customHeight="1" x14ac:dyDescent="0.25">
      <c r="B87" s="30" t="s">
        <v>47</v>
      </c>
      <c r="C87" s="17">
        <f>G64</f>
        <v>250256.42666666667</v>
      </c>
      <c r="D87" s="31">
        <f>(C87/C88)</f>
        <v>4.7619047619047616E-2</v>
      </c>
      <c r="E87" s="18"/>
      <c r="F87" s="18"/>
      <c r="G87" s="43"/>
    </row>
    <row r="88" spans="2:7" ht="12.75" customHeight="1" thickBot="1" x14ac:dyDescent="0.3">
      <c r="B88" s="32" t="s">
        <v>60</v>
      </c>
      <c r="C88" s="33">
        <f>SUM(C82:C87)</f>
        <v>5255384.96</v>
      </c>
      <c r="D88" s="34">
        <f>SUM(D82:D87)</f>
        <v>1</v>
      </c>
      <c r="E88" s="18"/>
      <c r="F88" s="18"/>
      <c r="G88" s="43"/>
    </row>
    <row r="89" spans="2:7" ht="12" customHeight="1" x14ac:dyDescent="0.25">
      <c r="B89" s="28"/>
      <c r="C89" s="21"/>
      <c r="D89" s="21"/>
      <c r="E89" s="21"/>
      <c r="F89" s="21"/>
      <c r="G89" s="43"/>
    </row>
    <row r="90" spans="2:7" ht="12.75" customHeight="1" thickBot="1" x14ac:dyDescent="0.3">
      <c r="B90" s="29"/>
      <c r="C90" s="21"/>
      <c r="D90" s="21"/>
      <c r="E90" s="21"/>
      <c r="F90" s="21"/>
      <c r="G90" s="43"/>
    </row>
    <row r="91" spans="2:7" ht="12" customHeight="1" thickBot="1" x14ac:dyDescent="0.3">
      <c r="B91" s="53"/>
      <c r="C91" s="54" t="s">
        <v>48</v>
      </c>
      <c r="D91" s="55"/>
      <c r="E91" s="56"/>
      <c r="F91" s="18"/>
      <c r="G91" s="43"/>
    </row>
    <row r="92" spans="2:7" ht="12" customHeight="1" x14ac:dyDescent="0.25">
      <c r="B92" s="38" t="s">
        <v>87</v>
      </c>
      <c r="C92" s="47">
        <v>8000</v>
      </c>
      <c r="D92" s="47">
        <v>10000</v>
      </c>
      <c r="E92" s="48">
        <v>12000</v>
      </c>
      <c r="F92" s="37"/>
      <c r="G92" s="44"/>
    </row>
    <row r="93" spans="2:7" ht="12.75" customHeight="1" thickBot="1" x14ac:dyDescent="0.3">
      <c r="B93" s="32" t="s">
        <v>88</v>
      </c>
      <c r="C93" s="33">
        <f>($G$65/C92/2)</f>
        <v>328.46156000000002</v>
      </c>
      <c r="D93" s="33">
        <f t="shared" ref="D93:E93" si="1">($G$65/D92/2)</f>
        <v>262.769248</v>
      </c>
      <c r="E93" s="57">
        <f t="shared" si="1"/>
        <v>218.97437333333332</v>
      </c>
      <c r="F93" s="37"/>
      <c r="G93" s="44"/>
    </row>
    <row r="94" spans="2:7" ht="15.6" customHeight="1" x14ac:dyDescent="0.25">
      <c r="B94" s="36" t="s">
        <v>49</v>
      </c>
      <c r="C94" s="19"/>
      <c r="D94" s="19"/>
      <c r="E94" s="19"/>
      <c r="F94" s="19"/>
      <c r="G94" s="45"/>
    </row>
  </sheetData>
  <mergeCells count="9">
    <mergeCell ref="B80:C80"/>
    <mergeCell ref="E12:F12"/>
    <mergeCell ref="E10:F10"/>
    <mergeCell ref="E9:F9"/>
    <mergeCell ref="E8:F8"/>
    <mergeCell ref="E13:F13"/>
    <mergeCell ref="E14:F14"/>
    <mergeCell ref="B16:G16"/>
    <mergeCell ref="B73:G73"/>
  </mergeCells>
  <pageMargins left="0.74803149606299213" right="0.74803149606299213" top="0.98425196850393704" bottom="0.98425196850393704" header="0" footer="0"/>
  <pageSetup paperSize="14" scale="8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LECHE</vt:lpstr>
      <vt:lpstr>'BOVINOS LECHE'!Área_de_impresión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2022-06-20T13:31:45Z</cp:lastPrinted>
  <dcterms:created xsi:type="dcterms:W3CDTF">2020-11-27T12:49:26Z</dcterms:created>
  <dcterms:modified xsi:type="dcterms:W3CDTF">2023-02-08T19:30:07Z</dcterms:modified>
</cp:coreProperties>
</file>