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AJO CH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6" i="1"/>
  <c r="G68" i="1"/>
  <c r="G70" i="1"/>
  <c r="G71" i="1"/>
  <c r="G49" i="1"/>
  <c r="G76" i="1" l="1"/>
  <c r="G37" i="1" l="1"/>
  <c r="G38" i="1"/>
  <c r="G39" i="1"/>
  <c r="G40" i="1"/>
  <c r="G41" i="1"/>
  <c r="G42" i="1"/>
  <c r="G43" i="1"/>
  <c r="G44" i="1"/>
  <c r="G36" i="1"/>
  <c r="G22" i="1"/>
  <c r="G23" i="1"/>
  <c r="G24" i="1"/>
  <c r="G25" i="1"/>
  <c r="G26" i="1"/>
  <c r="G21" i="1"/>
  <c r="D106" i="1" l="1"/>
  <c r="G12" i="1"/>
  <c r="G32" i="1" l="1"/>
  <c r="G77" i="1"/>
  <c r="C100" i="1" s="1"/>
  <c r="G82" i="1"/>
  <c r="G27" i="1" l="1"/>
  <c r="C96" i="1" s="1"/>
  <c r="G72" i="1"/>
  <c r="C99" i="1" s="1"/>
  <c r="G45" i="1"/>
  <c r="C98" i="1" s="1"/>
  <c r="G79" i="1" l="1"/>
  <c r="G80" i="1" s="1"/>
  <c r="G81" i="1" l="1"/>
  <c r="D107" i="1" s="1"/>
  <c r="C101" i="1"/>
  <c r="E107" i="1" l="1"/>
  <c r="C102" i="1"/>
  <c r="C107" i="1"/>
  <c r="G83" i="1"/>
  <c r="D99" i="1" l="1"/>
  <c r="D98" i="1"/>
  <c r="D100" i="1"/>
  <c r="D96" i="1"/>
  <c r="D101" i="1"/>
  <c r="D102" i="1" l="1"/>
</calcChain>
</file>

<file path=xl/sharedStrings.xml><?xml version="1.0" encoding="utf-8"?>
<sst xmlns="http://schemas.openxmlformats.org/spreadsheetml/2006/main" count="213" uniqueCount="130">
  <si>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</si>
  <si>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</si>
  <si>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</si>
  <si>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</si>
  <si>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</si>
  <si>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</si>
  <si>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</si>
  <si>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</si>
  <si>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</si>
  <si>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</si>
  <si>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</si>
  <si>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</si>
  <si>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</si>
  <si>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</si>
  <si>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</si>
  <si>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</si>
  <si>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</si>
  <si>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</si>
  <si>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</si>
  <si>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</si>
  <si>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</si>
  <si>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</si>
  <si>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</si>
  <si>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</si>
  <si>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</si>
  <si>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</si>
  <si>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</si>
  <si>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</si>
  <si>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</si>
  <si>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</si>
  <si>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</si>
  <si>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</si>
  <si>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</si>
  <si>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</si>
  <si>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</si>
  <si>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</si>
  <si>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</si>
  <si>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</si>
  <si>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</si>
  <si>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</si>
  <si>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</si>
  <si>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</si>
  <si>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</si>
  <si>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</si>
  <si>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</si>
  <si>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</si>
  <si>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</si>
  <si>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</si>
  <si>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</si>
  <si>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</si>
  <si>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</si>
  <si>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</si>
  <si>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</si>
  <si>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</si>
  <si>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</si>
  <si>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</si>
  <si>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</si>
  <si>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</si>
  <si>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</si>
  <si>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</si>
  <si>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</si>
  <si>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</si>
  <si>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AJO </t>
  </si>
  <si>
    <t>CHINO</t>
  </si>
  <si>
    <t>MEDIO</t>
  </si>
  <si>
    <t>METROPOLITANA</t>
  </si>
  <si>
    <t>TALAGANTE</t>
  </si>
  <si>
    <t>MERCADO INTERNO</t>
  </si>
  <si>
    <t>Nov-Ene</t>
  </si>
  <si>
    <t>SEMI-SEQUÍA</t>
  </si>
  <si>
    <t>RENDIMIENTO (kg/Há.)</t>
  </si>
  <si>
    <t>PRECIO ESPERADO ($/kg)</t>
  </si>
  <si>
    <t>Selección semilla</t>
  </si>
  <si>
    <t>Plantacion</t>
  </si>
  <si>
    <t>Riegos</t>
  </si>
  <si>
    <t>Sep-Nov</t>
  </si>
  <si>
    <t>Aplicación fertilizantes</t>
  </si>
  <si>
    <t>Jul-Sep</t>
  </si>
  <si>
    <t>Aplicación pesticidas</t>
  </si>
  <si>
    <t>Sep-Oct</t>
  </si>
  <si>
    <t>Arranque, arrodelado, acarreo bodega</t>
  </si>
  <si>
    <t xml:space="preserve"> </t>
  </si>
  <si>
    <t xml:space="preserve">  </t>
  </si>
  <si>
    <t>Ene-Feb</t>
  </si>
  <si>
    <t xml:space="preserve">Rastraje </t>
  </si>
  <si>
    <t>Fertilzar Trompo</t>
  </si>
  <si>
    <t>Feb- Mar</t>
  </si>
  <si>
    <t>Rotofresa y melgadura</t>
  </si>
  <si>
    <t>Feb-Abril</t>
  </si>
  <si>
    <t>Melgadura</t>
  </si>
  <si>
    <t>Pulverizaciones</t>
  </si>
  <si>
    <t>Abr - Nov</t>
  </si>
  <si>
    <t>Acequiadura</t>
  </si>
  <si>
    <t>Acarreo interno de insumos</t>
  </si>
  <si>
    <t>Cosecha predio a bodega</t>
  </si>
  <si>
    <t>Nov-Dic</t>
  </si>
  <si>
    <t>SEMILLAS</t>
  </si>
  <si>
    <t>Muriato potasio</t>
  </si>
  <si>
    <t>Super fosfato triple</t>
  </si>
  <si>
    <t>Feb-Sep</t>
  </si>
  <si>
    <t>Nitrato de potasio</t>
  </si>
  <si>
    <t>Coron 25-0-0</t>
  </si>
  <si>
    <t>Oct-Nov</t>
  </si>
  <si>
    <t>Fosfimax 40-20</t>
  </si>
  <si>
    <t>Jun-Jul</t>
  </si>
  <si>
    <t>Prodigio 600sc</t>
  </si>
  <si>
    <t>Raft 400sc</t>
  </si>
  <si>
    <t>Hache uno 2000</t>
  </si>
  <si>
    <t>FUNGICIDA</t>
  </si>
  <si>
    <t>Apache plus 535sc</t>
  </si>
  <si>
    <t>Polyben 50wp</t>
  </si>
  <si>
    <t>INSECTICIDA</t>
  </si>
  <si>
    <t>Pirimor</t>
  </si>
  <si>
    <t>Neres 50%</t>
  </si>
  <si>
    <t>Metomyl 90%ps</t>
  </si>
  <si>
    <t>Humectante L1 700</t>
  </si>
  <si>
    <t>Adherente Break</t>
  </si>
  <si>
    <t>Lt</t>
  </si>
  <si>
    <t>Analisis de Suelo</t>
  </si>
  <si>
    <t>ESCENARIOS COSTO UNITARIO  ($/kg)</t>
  </si>
  <si>
    <t>Rendimiento (kg/hà)</t>
  </si>
  <si>
    <t>Costo unitario ($/kg) (*)</t>
  </si>
  <si>
    <t>Dic- Ene</t>
  </si>
  <si>
    <t>Feb</t>
  </si>
  <si>
    <t>Dic</t>
  </si>
  <si>
    <t>Ene</t>
  </si>
  <si>
    <t xml:space="preserve">Urea </t>
  </si>
  <si>
    <t xml:space="preserve"> Spectro</t>
  </si>
  <si>
    <t>TODAS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</si>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</sst>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20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 wrapText="1"/>
    </xf>
    <xf numFmtId="0" fontId="4" fillId="2" borderId="52" xfId="0" applyNumberFormat="1" applyFont="1" applyFill="1" applyBorder="1" applyAlignment="1">
      <alignment horizontal="center" wrapText="1"/>
    </xf>
    <xf numFmtId="3" fontId="4" fillId="2" borderId="52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3" fontId="7" fillId="3" borderId="5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3" fontId="8" fillId="3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164" fontId="1" fillId="6" borderId="32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49" fontId="14" fillId="8" borderId="34" xfId="0" applyNumberFormat="1" applyFont="1" applyFill="1" applyBorder="1" applyAlignment="1">
      <alignment horizontal="center"/>
    </xf>
    <xf numFmtId="9" fontId="14" fillId="2" borderId="36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9" fontId="12" fillId="8" borderId="39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165" fontId="12" fillId="8" borderId="38" xfId="0" applyNumberFormat="1" applyFont="1" applyFill="1" applyBorder="1" applyAlignment="1">
      <alignment horizontal="center" vertical="center"/>
    </xf>
    <xf numFmtId="165" fontId="12" fillId="8" borderId="3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12" fillId="8" borderId="57" xfId="0" applyNumberFormat="1" applyFont="1" applyFill="1" applyBorder="1" applyAlignment="1">
      <alignment vertical="center"/>
    </xf>
    <xf numFmtId="3" fontId="12" fillId="8" borderId="58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wrapText="1"/>
    </xf>
    <xf numFmtId="17" fontId="19" fillId="0" borderId="59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 vertical="center" wrapText="1"/>
    </xf>
    <xf numFmtId="166" fontId="4" fillId="0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1" fillId="0" borderId="6" xfId="0" applyNumberFormat="1" applyFont="1" applyFill="1" applyBorder="1" applyAlignment="1"/>
    <xf numFmtId="49" fontId="21" fillId="0" borderId="6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0" fontId="22" fillId="0" borderId="10" xfId="0" applyFont="1" applyFill="1" applyBorder="1" applyAlignment="1"/>
    <xf numFmtId="3" fontId="23" fillId="0" borderId="21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/>
    <xf numFmtId="0" fontId="22" fillId="0" borderId="0" xfId="0" applyFont="1" applyFill="1" applyAlignment="1"/>
    <xf numFmtId="1" fontId="20" fillId="0" borderId="0" xfId="0" applyNumberFormat="1" applyFont="1" applyAlignment="1"/>
    <xf numFmtId="0" fontId="20" fillId="0" borderId="0" xfId="0" applyNumberFormat="1" applyFont="1" applyAlignment="1"/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/>
    <xf numFmtId="49" fontId="21" fillId="0" borderId="6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horizontal="center"/>
    </xf>
    <xf numFmtId="49" fontId="24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0" fontId="21" fillId="2" borderId="6" xfId="0" applyFont="1" applyFill="1" applyBorder="1" applyAlignment="1">
      <alignment horizontal="center"/>
    </xf>
    <xf numFmtId="49" fontId="21" fillId="2" borderId="19" xfId="0" applyNumberFormat="1" applyFont="1" applyFill="1" applyBorder="1" applyAlignment="1"/>
    <xf numFmtId="49" fontId="21" fillId="2" borderId="19" xfId="0" applyNumberFormat="1" applyFont="1" applyFill="1" applyBorder="1" applyAlignment="1">
      <alignment horizontal="center"/>
    </xf>
    <xf numFmtId="0" fontId="21" fillId="2" borderId="19" xfId="0" applyNumberFormat="1" applyFont="1" applyFill="1" applyBorder="1" applyAlignment="1">
      <alignment horizontal="center"/>
    </xf>
    <xf numFmtId="3" fontId="21" fillId="2" borderId="1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49" fontId="17" fillId="9" borderId="51" xfId="0" applyNumberFormat="1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8"/>
  <sheetViews>
    <sheetView showGridLines="0" tabSelected="1" workbookViewId="0">
      <selection activeCell="L74" sqref="L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85546875" style="1" customWidth="1"/>
    <col min="3" max="3" width="14" style="1" customWidth="1"/>
    <col min="4" max="4" width="9.42578125" style="130" customWidth="1"/>
    <col min="5" max="5" width="10.42578125" style="130" customWidth="1"/>
    <col min="6" max="6" width="17.42578125" style="130" customWidth="1"/>
    <col min="7" max="7" width="16.42578125" style="130" customWidth="1"/>
    <col min="8" max="8" width="9.140625" style="163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86"/>
      <c r="E1" s="86"/>
      <c r="F1" s="86"/>
      <c r="G1" s="86"/>
      <c r="H1" s="141"/>
    </row>
    <row r="2" spans="1:8" ht="15" customHeight="1" x14ac:dyDescent="0.25">
      <c r="A2" s="2"/>
      <c r="B2" s="2"/>
      <c r="C2" s="2"/>
      <c r="D2" s="86"/>
      <c r="E2" s="86"/>
      <c r="F2" s="86"/>
      <c r="G2" s="86"/>
      <c r="H2" s="141"/>
    </row>
    <row r="3" spans="1:8" ht="15" customHeight="1" x14ac:dyDescent="0.25">
      <c r="A3" s="2"/>
      <c r="B3" s="2"/>
      <c r="C3" s="2"/>
      <c r="D3" s="86"/>
      <c r="E3" s="86"/>
      <c r="F3" s="86"/>
      <c r="G3" s="86"/>
      <c r="H3" s="141"/>
    </row>
    <row r="4" spans="1:8" ht="15" customHeight="1" x14ac:dyDescent="0.25">
      <c r="A4" s="2"/>
      <c r="B4" s="2"/>
      <c r="C4" s="2"/>
      <c r="D4" s="86"/>
      <c r="E4" s="86"/>
      <c r="F4" s="86"/>
      <c r="G4" s="86"/>
      <c r="H4" s="141"/>
    </row>
    <row r="5" spans="1:8" ht="15" customHeight="1" x14ac:dyDescent="0.25">
      <c r="A5" s="2"/>
      <c r="B5" s="2"/>
      <c r="C5" s="2"/>
      <c r="D5" s="86"/>
      <c r="E5" s="86"/>
      <c r="F5" s="86"/>
      <c r="G5" s="86"/>
      <c r="H5" s="141"/>
    </row>
    <row r="6" spans="1:8" ht="15" customHeight="1" x14ac:dyDescent="0.25">
      <c r="A6" s="2"/>
      <c r="B6" s="2"/>
      <c r="C6" s="2"/>
      <c r="D6" s="86"/>
      <c r="E6" s="86"/>
      <c r="F6" s="86"/>
      <c r="G6" s="86"/>
      <c r="H6" s="141"/>
    </row>
    <row r="7" spans="1:8" ht="15" customHeight="1" x14ac:dyDescent="0.25">
      <c r="A7" s="2"/>
      <c r="B7" s="2"/>
      <c r="C7" s="2"/>
      <c r="D7" s="86"/>
      <c r="E7" s="86"/>
      <c r="F7" s="86"/>
      <c r="G7" s="86"/>
      <c r="H7" s="141"/>
    </row>
    <row r="8" spans="1:8" ht="15" customHeight="1" x14ac:dyDescent="0.25">
      <c r="A8" s="2"/>
      <c r="B8" s="3"/>
      <c r="C8" s="4"/>
      <c r="D8" s="86"/>
      <c r="E8" s="87"/>
      <c r="F8" s="87"/>
      <c r="G8" s="87"/>
      <c r="H8" s="141"/>
    </row>
    <row r="9" spans="1:8" ht="12" customHeight="1" x14ac:dyDescent="0.25">
      <c r="A9" s="5"/>
      <c r="B9" s="6" t="s">
        <v>0</v>
      </c>
      <c r="C9" s="7" t="s">
        <v>62</v>
      </c>
      <c r="D9" s="88"/>
      <c r="E9" s="191" t="s">
        <v>70</v>
      </c>
      <c r="F9" s="192"/>
      <c r="G9" s="136">
        <v>14000</v>
      </c>
      <c r="H9" s="142"/>
    </row>
    <row r="10" spans="1:8" ht="20.25" customHeight="1" x14ac:dyDescent="0.25">
      <c r="A10" s="5"/>
      <c r="B10" s="8" t="s">
        <v>1</v>
      </c>
      <c r="C10" s="134" t="s">
        <v>63</v>
      </c>
      <c r="D10" s="89"/>
      <c r="E10" s="195" t="s">
        <v>2</v>
      </c>
      <c r="F10" s="196"/>
      <c r="G10" s="134" t="s">
        <v>125</v>
      </c>
      <c r="H10" s="143"/>
    </row>
    <row r="11" spans="1:8" ht="18" customHeight="1" x14ac:dyDescent="0.25">
      <c r="A11" s="5"/>
      <c r="B11" s="8" t="s">
        <v>3</v>
      </c>
      <c r="C11" s="135" t="s">
        <v>64</v>
      </c>
      <c r="D11" s="89"/>
      <c r="E11" s="193" t="s">
        <v>71</v>
      </c>
      <c r="F11" s="194"/>
      <c r="G11" s="137">
        <v>1500</v>
      </c>
      <c r="H11" s="144"/>
    </row>
    <row r="12" spans="1:8" ht="18" customHeight="1" x14ac:dyDescent="0.25">
      <c r="A12" s="5"/>
      <c r="B12" s="8" t="s">
        <v>4</v>
      </c>
      <c r="C12" s="133" t="s">
        <v>65</v>
      </c>
      <c r="D12" s="89"/>
      <c r="E12" s="199" t="s">
        <v>5</v>
      </c>
      <c r="F12" s="200"/>
      <c r="G12" s="138">
        <f>G9*G11</f>
        <v>21000000</v>
      </c>
      <c r="H12" s="145"/>
    </row>
    <row r="13" spans="1:8" ht="11.25" customHeight="1" x14ac:dyDescent="0.25">
      <c r="A13" s="5"/>
      <c r="B13" s="8" t="s">
        <v>6</v>
      </c>
      <c r="C13" s="135" t="s">
        <v>66</v>
      </c>
      <c r="D13" s="89"/>
      <c r="E13" s="193" t="s">
        <v>7</v>
      </c>
      <c r="F13" s="194"/>
      <c r="G13" s="135" t="s">
        <v>67</v>
      </c>
      <c r="H13" s="146"/>
    </row>
    <row r="14" spans="1:8" ht="13.5" customHeight="1" x14ac:dyDescent="0.25">
      <c r="A14" s="5"/>
      <c r="B14" s="8" t="s">
        <v>8</v>
      </c>
      <c r="C14" s="140" t="s">
        <v>128</v>
      </c>
      <c r="D14" s="89"/>
      <c r="E14" s="193" t="s">
        <v>9</v>
      </c>
      <c r="F14" s="194"/>
      <c r="G14" s="135" t="s">
        <v>68</v>
      </c>
      <c r="H14" s="146"/>
    </row>
    <row r="15" spans="1:8" ht="25.5" customHeight="1" x14ac:dyDescent="0.25">
      <c r="A15" s="5"/>
      <c r="B15" s="8" t="s">
        <v>10</v>
      </c>
      <c r="C15" s="139" t="s">
        <v>129</v>
      </c>
      <c r="D15" s="89"/>
      <c r="E15" s="195" t="s">
        <v>11</v>
      </c>
      <c r="F15" s="196"/>
      <c r="G15" s="134" t="s">
        <v>69</v>
      </c>
      <c r="H15" s="143"/>
    </row>
    <row r="16" spans="1:8" ht="12" customHeight="1" x14ac:dyDescent="0.25">
      <c r="A16" s="2"/>
      <c r="B16" s="10"/>
      <c r="C16" s="11"/>
      <c r="D16" s="90"/>
      <c r="E16" s="91"/>
      <c r="F16" s="91"/>
      <c r="G16" s="92"/>
      <c r="H16" s="147"/>
    </row>
    <row r="17" spans="1:8" ht="12" customHeight="1" x14ac:dyDescent="0.25">
      <c r="A17" s="12"/>
      <c r="B17" s="197" t="s">
        <v>12</v>
      </c>
      <c r="C17" s="198"/>
      <c r="D17" s="198"/>
      <c r="E17" s="198"/>
      <c r="F17" s="198"/>
      <c r="G17" s="198"/>
      <c r="H17" s="148"/>
    </row>
    <row r="18" spans="1:8" ht="12" customHeight="1" x14ac:dyDescent="0.25">
      <c r="A18" s="2"/>
      <c r="B18" s="13"/>
      <c r="C18" s="14"/>
      <c r="D18" s="93"/>
      <c r="E18" s="93"/>
      <c r="F18" s="93"/>
      <c r="G18" s="93"/>
      <c r="H18" s="149"/>
    </row>
    <row r="19" spans="1:8" ht="12" customHeight="1" x14ac:dyDescent="0.25">
      <c r="A19" s="5"/>
      <c r="B19" s="16" t="s">
        <v>13</v>
      </c>
      <c r="C19" s="17"/>
      <c r="D19" s="94"/>
      <c r="E19" s="94"/>
      <c r="F19" s="94"/>
      <c r="G19" s="94"/>
      <c r="H19" s="150"/>
    </row>
    <row r="20" spans="1:8" ht="24" customHeight="1" x14ac:dyDescent="0.25">
      <c r="A20" s="12"/>
      <c r="B20" s="18" t="s">
        <v>14</v>
      </c>
      <c r="C20" s="18" t="s">
        <v>15</v>
      </c>
      <c r="D20" s="18" t="s">
        <v>16</v>
      </c>
      <c r="E20" s="18" t="s">
        <v>17</v>
      </c>
      <c r="F20" s="18" t="s">
        <v>18</v>
      </c>
      <c r="G20" s="18" t="s">
        <v>19</v>
      </c>
      <c r="H20" s="151"/>
    </row>
    <row r="21" spans="1:8" ht="12.75" customHeight="1" x14ac:dyDescent="0.25">
      <c r="A21" s="12"/>
      <c r="B21" s="9" t="s">
        <v>72</v>
      </c>
      <c r="C21" s="19" t="s">
        <v>20</v>
      </c>
      <c r="D21" s="72">
        <v>12</v>
      </c>
      <c r="E21" s="19" t="s">
        <v>125</v>
      </c>
      <c r="F21" s="73">
        <v>30000</v>
      </c>
      <c r="G21" s="73">
        <f>D21*F21</f>
        <v>360000</v>
      </c>
      <c r="H21" s="152"/>
    </row>
    <row r="22" spans="1:8" ht="12.75" customHeight="1" x14ac:dyDescent="0.25">
      <c r="A22" s="12"/>
      <c r="B22" s="71" t="s">
        <v>73</v>
      </c>
      <c r="C22" s="19" t="s">
        <v>20</v>
      </c>
      <c r="D22" s="72">
        <v>30</v>
      </c>
      <c r="E22" s="19" t="s">
        <v>125</v>
      </c>
      <c r="F22" s="73">
        <v>30000</v>
      </c>
      <c r="G22" s="73">
        <f t="shared" ref="G22:G26" si="0">D22*F22</f>
        <v>900000</v>
      </c>
      <c r="H22" s="152"/>
    </row>
    <row r="23" spans="1:8" ht="12.75" customHeight="1" x14ac:dyDescent="0.25">
      <c r="A23" s="12"/>
      <c r="B23" s="71" t="s">
        <v>74</v>
      </c>
      <c r="C23" s="19" t="s">
        <v>20</v>
      </c>
      <c r="D23" s="72">
        <v>7</v>
      </c>
      <c r="E23" s="19" t="s">
        <v>75</v>
      </c>
      <c r="F23" s="73">
        <v>30000</v>
      </c>
      <c r="G23" s="73">
        <f t="shared" si="0"/>
        <v>210000</v>
      </c>
      <c r="H23" s="152"/>
    </row>
    <row r="24" spans="1:8" ht="12.75" customHeight="1" x14ac:dyDescent="0.25">
      <c r="A24" s="12"/>
      <c r="B24" s="71" t="s">
        <v>76</v>
      </c>
      <c r="C24" s="19" t="s">
        <v>20</v>
      </c>
      <c r="D24" s="72">
        <v>7</v>
      </c>
      <c r="E24" s="19" t="s">
        <v>77</v>
      </c>
      <c r="F24" s="73">
        <v>30000</v>
      </c>
      <c r="G24" s="73">
        <f t="shared" si="0"/>
        <v>210000</v>
      </c>
      <c r="H24" s="152"/>
    </row>
    <row r="25" spans="1:8" ht="12" customHeight="1" x14ac:dyDescent="0.25">
      <c r="A25" s="12"/>
      <c r="B25" s="9" t="s">
        <v>78</v>
      </c>
      <c r="C25" s="19" t="s">
        <v>20</v>
      </c>
      <c r="D25" s="72">
        <v>4</v>
      </c>
      <c r="E25" s="19" t="s">
        <v>79</v>
      </c>
      <c r="F25" s="73">
        <v>30000</v>
      </c>
      <c r="G25" s="73">
        <f t="shared" si="0"/>
        <v>120000</v>
      </c>
      <c r="H25" s="152"/>
    </row>
    <row r="26" spans="1:8" ht="12.75" customHeight="1" x14ac:dyDescent="0.25">
      <c r="A26" s="12"/>
      <c r="B26" s="9" t="s">
        <v>80</v>
      </c>
      <c r="C26" s="19" t="s">
        <v>20</v>
      </c>
      <c r="D26" s="72">
        <v>30</v>
      </c>
      <c r="E26" s="19" t="s">
        <v>124</v>
      </c>
      <c r="F26" s="73">
        <v>30000</v>
      </c>
      <c r="G26" s="73">
        <f t="shared" si="0"/>
        <v>900000</v>
      </c>
      <c r="H26" s="152"/>
    </row>
    <row r="27" spans="1:8" ht="12.75" customHeight="1" x14ac:dyDescent="0.25">
      <c r="A27" s="12"/>
      <c r="B27" s="20" t="s">
        <v>21</v>
      </c>
      <c r="C27" s="21"/>
      <c r="D27" s="21"/>
      <c r="E27" s="21"/>
      <c r="F27" s="21"/>
      <c r="G27" s="76">
        <f>SUM(G21:G26)</f>
        <v>2700000</v>
      </c>
      <c r="H27" s="153"/>
    </row>
    <row r="28" spans="1:8" ht="12" customHeight="1" x14ac:dyDescent="0.25">
      <c r="A28" s="2"/>
      <c r="B28" s="13"/>
      <c r="C28" s="15"/>
      <c r="D28" s="93"/>
      <c r="E28" s="93"/>
      <c r="F28" s="95"/>
      <c r="G28" s="95"/>
      <c r="H28" s="154"/>
    </row>
    <row r="29" spans="1:8" ht="12" customHeight="1" x14ac:dyDescent="0.25">
      <c r="A29" s="5"/>
      <c r="B29" s="22" t="s">
        <v>22</v>
      </c>
      <c r="C29" s="23"/>
      <c r="D29" s="24"/>
      <c r="E29" s="24"/>
      <c r="F29" s="24"/>
      <c r="G29" s="24"/>
      <c r="H29" s="150"/>
    </row>
    <row r="30" spans="1:8" ht="24" customHeight="1" x14ac:dyDescent="0.25">
      <c r="A30" s="5"/>
      <c r="B30" s="25" t="s">
        <v>14</v>
      </c>
      <c r="C30" s="26" t="s">
        <v>15</v>
      </c>
      <c r="D30" s="26" t="s">
        <v>16</v>
      </c>
      <c r="E30" s="25" t="s">
        <v>17</v>
      </c>
      <c r="F30" s="26" t="s">
        <v>18</v>
      </c>
      <c r="G30" s="25" t="s">
        <v>19</v>
      </c>
      <c r="H30" s="155"/>
    </row>
    <row r="31" spans="1:8" ht="12" customHeight="1" x14ac:dyDescent="0.25">
      <c r="A31" s="5"/>
      <c r="B31" s="27" t="s">
        <v>81</v>
      </c>
      <c r="C31" s="28" t="s">
        <v>81</v>
      </c>
      <c r="D31" s="28" t="s">
        <v>81</v>
      </c>
      <c r="E31" s="28" t="s">
        <v>82</v>
      </c>
      <c r="F31" s="96" t="s">
        <v>81</v>
      </c>
      <c r="G31" s="96">
        <v>0</v>
      </c>
      <c r="H31" s="156"/>
    </row>
    <row r="32" spans="1:8" ht="12" customHeight="1" x14ac:dyDescent="0.25">
      <c r="A32" s="5"/>
      <c r="B32" s="29" t="s">
        <v>23</v>
      </c>
      <c r="C32" s="30"/>
      <c r="D32" s="30"/>
      <c r="E32" s="30"/>
      <c r="F32" s="30"/>
      <c r="G32" s="97">
        <f>SUM(G31)</f>
        <v>0</v>
      </c>
      <c r="H32" s="157"/>
    </row>
    <row r="33" spans="1:8" ht="12" customHeight="1" x14ac:dyDescent="0.25">
      <c r="A33" s="2"/>
      <c r="B33" s="31"/>
      <c r="C33" s="32"/>
      <c r="D33" s="38"/>
      <c r="E33" s="38"/>
      <c r="F33" s="98"/>
      <c r="G33" s="98"/>
      <c r="H33" s="154"/>
    </row>
    <row r="34" spans="1:8" ht="12" customHeight="1" x14ac:dyDescent="0.25">
      <c r="A34" s="5"/>
      <c r="B34" s="22" t="s">
        <v>24</v>
      </c>
      <c r="C34" s="23"/>
      <c r="D34" s="24"/>
      <c r="E34" s="24"/>
      <c r="F34" s="24"/>
      <c r="G34" s="24"/>
      <c r="H34" s="150"/>
    </row>
    <row r="35" spans="1:8" ht="24" customHeight="1" x14ac:dyDescent="0.25">
      <c r="A35" s="5"/>
      <c r="B35" s="33" t="s">
        <v>14</v>
      </c>
      <c r="C35" s="33" t="s">
        <v>15</v>
      </c>
      <c r="D35" s="33" t="s">
        <v>16</v>
      </c>
      <c r="E35" s="33" t="s">
        <v>17</v>
      </c>
      <c r="F35" s="34" t="s">
        <v>18</v>
      </c>
      <c r="G35" s="33" t="s">
        <v>19</v>
      </c>
      <c r="H35" s="155"/>
    </row>
    <row r="36" spans="1:8" ht="12.75" customHeight="1" x14ac:dyDescent="0.25">
      <c r="A36" s="12"/>
      <c r="B36" s="9" t="s">
        <v>26</v>
      </c>
      <c r="C36" s="19" t="s">
        <v>25</v>
      </c>
      <c r="D36" s="72">
        <v>0.4</v>
      </c>
      <c r="E36" s="19" t="s">
        <v>83</v>
      </c>
      <c r="F36" s="73">
        <v>581452.80000000005</v>
      </c>
      <c r="G36" s="73">
        <f>D36*F36</f>
        <v>232581.12000000002</v>
      </c>
      <c r="H36" s="152"/>
    </row>
    <row r="37" spans="1:8" ht="12.75" customHeight="1" x14ac:dyDescent="0.25">
      <c r="A37" s="12"/>
      <c r="B37" s="9" t="s">
        <v>84</v>
      </c>
      <c r="C37" s="19" t="s">
        <v>25</v>
      </c>
      <c r="D37" s="72">
        <v>0.4</v>
      </c>
      <c r="E37" s="19" t="s">
        <v>83</v>
      </c>
      <c r="F37" s="73">
        <v>181704</v>
      </c>
      <c r="G37" s="73">
        <f t="shared" ref="G37:G44" si="1">D37*F37</f>
        <v>72681.600000000006</v>
      </c>
      <c r="H37" s="152"/>
    </row>
    <row r="38" spans="1:8" ht="12.75" customHeight="1" x14ac:dyDescent="0.25">
      <c r="A38" s="12"/>
      <c r="B38" s="9" t="s">
        <v>85</v>
      </c>
      <c r="C38" s="19" t="s">
        <v>25</v>
      </c>
      <c r="D38" s="72">
        <v>0.2</v>
      </c>
      <c r="E38" s="19" t="s">
        <v>86</v>
      </c>
      <c r="F38" s="73">
        <v>399748.8</v>
      </c>
      <c r="G38" s="73">
        <f t="shared" si="1"/>
        <v>79949.760000000009</v>
      </c>
      <c r="H38" s="152"/>
    </row>
    <row r="39" spans="1:8" ht="12.75" customHeight="1" x14ac:dyDescent="0.25">
      <c r="A39" s="12"/>
      <c r="B39" s="9" t="s">
        <v>87</v>
      </c>
      <c r="C39" s="19" t="s">
        <v>25</v>
      </c>
      <c r="D39" s="72">
        <v>0.3</v>
      </c>
      <c r="E39" s="19" t="s">
        <v>88</v>
      </c>
      <c r="F39" s="73">
        <v>290726.40000000002</v>
      </c>
      <c r="G39" s="73">
        <f t="shared" si="1"/>
        <v>87217.919999999998</v>
      </c>
      <c r="H39" s="152"/>
    </row>
    <row r="40" spans="1:8" ht="12.75" customHeight="1" x14ac:dyDescent="0.25">
      <c r="A40" s="12"/>
      <c r="B40" s="9" t="s">
        <v>89</v>
      </c>
      <c r="C40" s="19" t="s">
        <v>25</v>
      </c>
      <c r="D40" s="72">
        <v>0.3</v>
      </c>
      <c r="E40" s="19" t="s">
        <v>86</v>
      </c>
      <c r="F40" s="73">
        <v>127192.8</v>
      </c>
      <c r="G40" s="73">
        <f t="shared" si="1"/>
        <v>38157.839999999997</v>
      </c>
      <c r="H40" s="152"/>
    </row>
    <row r="41" spans="1:8" ht="12.75" customHeight="1" x14ac:dyDescent="0.25">
      <c r="A41" s="12"/>
      <c r="B41" s="9" t="s">
        <v>90</v>
      </c>
      <c r="C41" s="19" t="s">
        <v>25</v>
      </c>
      <c r="D41" s="72">
        <v>1</v>
      </c>
      <c r="E41" s="19" t="s">
        <v>91</v>
      </c>
      <c r="F41" s="73">
        <v>254385.6</v>
      </c>
      <c r="G41" s="73">
        <f t="shared" si="1"/>
        <v>254385.6</v>
      </c>
      <c r="H41" s="152"/>
    </row>
    <row r="42" spans="1:8" ht="15" customHeight="1" x14ac:dyDescent="0.25">
      <c r="A42" s="12"/>
      <c r="B42" s="9" t="s">
        <v>92</v>
      </c>
      <c r="C42" s="19" t="s">
        <v>25</v>
      </c>
      <c r="D42" s="72">
        <v>0.3</v>
      </c>
      <c r="E42" s="19" t="s">
        <v>83</v>
      </c>
      <c r="F42" s="73">
        <v>181704</v>
      </c>
      <c r="G42" s="73">
        <f t="shared" si="1"/>
        <v>54511.199999999997</v>
      </c>
      <c r="H42" s="152"/>
    </row>
    <row r="43" spans="1:8" ht="15" customHeight="1" x14ac:dyDescent="0.25">
      <c r="A43" s="12"/>
      <c r="B43" s="9" t="s">
        <v>93</v>
      </c>
      <c r="C43" s="19" t="s">
        <v>25</v>
      </c>
      <c r="D43" s="72">
        <v>0.3</v>
      </c>
      <c r="E43" s="19" t="s">
        <v>83</v>
      </c>
      <c r="F43" s="73">
        <v>145363.20000000001</v>
      </c>
      <c r="G43" s="73">
        <f t="shared" si="1"/>
        <v>43608.959999999999</v>
      </c>
      <c r="H43" s="152"/>
    </row>
    <row r="44" spans="1:8" ht="12" customHeight="1" x14ac:dyDescent="0.25">
      <c r="A44" s="12"/>
      <c r="B44" s="77" t="s">
        <v>94</v>
      </c>
      <c r="C44" s="78" t="s">
        <v>25</v>
      </c>
      <c r="D44" s="79">
        <v>0.3</v>
      </c>
      <c r="E44" s="78" t="s">
        <v>95</v>
      </c>
      <c r="F44" s="80">
        <v>163533.6</v>
      </c>
      <c r="G44" s="73">
        <f t="shared" si="1"/>
        <v>49060.08</v>
      </c>
      <c r="H44" s="152"/>
    </row>
    <row r="45" spans="1:8" ht="12.75" customHeight="1" x14ac:dyDescent="0.25">
      <c r="A45" s="48"/>
      <c r="B45" s="83" t="s">
        <v>27</v>
      </c>
      <c r="C45" s="84"/>
      <c r="D45" s="84"/>
      <c r="E45" s="84"/>
      <c r="F45" s="84"/>
      <c r="G45" s="85">
        <f>SUM(G36:G44)</f>
        <v>912154.07999999984</v>
      </c>
      <c r="H45" s="153"/>
    </row>
    <row r="46" spans="1:8" ht="12" customHeight="1" x14ac:dyDescent="0.25">
      <c r="A46" s="2"/>
      <c r="B46" s="81"/>
      <c r="C46" s="82"/>
      <c r="D46" s="99"/>
      <c r="E46" s="99"/>
      <c r="F46" s="100"/>
      <c r="G46" s="100"/>
      <c r="H46" s="154"/>
    </row>
    <row r="47" spans="1:8" ht="12" customHeight="1" x14ac:dyDescent="0.25">
      <c r="A47" s="5"/>
      <c r="B47" s="22" t="s">
        <v>28</v>
      </c>
      <c r="C47" s="23"/>
      <c r="D47" s="24"/>
      <c r="E47" s="24"/>
      <c r="F47" s="24"/>
      <c r="G47" s="24"/>
      <c r="H47" s="150"/>
    </row>
    <row r="48" spans="1:8" ht="31.5" customHeight="1" x14ac:dyDescent="0.25">
      <c r="A48" s="5"/>
      <c r="B48" s="34" t="s">
        <v>29</v>
      </c>
      <c r="C48" s="34" t="s">
        <v>30</v>
      </c>
      <c r="D48" s="34" t="s">
        <v>31</v>
      </c>
      <c r="E48" s="34" t="s">
        <v>17</v>
      </c>
      <c r="F48" s="34" t="s">
        <v>18</v>
      </c>
      <c r="G48" s="34" t="s">
        <v>19</v>
      </c>
      <c r="H48" s="151"/>
    </row>
    <row r="49" spans="1:247" s="166" customFormat="1" ht="12.75" customHeight="1" x14ac:dyDescent="0.25">
      <c r="A49" s="164"/>
      <c r="B49" s="177" t="s">
        <v>96</v>
      </c>
      <c r="C49" s="168" t="s">
        <v>33</v>
      </c>
      <c r="D49" s="170">
        <v>1800</v>
      </c>
      <c r="E49" s="168" t="s">
        <v>83</v>
      </c>
      <c r="F49" s="170">
        <v>1956</v>
      </c>
      <c r="G49" s="170">
        <f>D49*F49</f>
        <v>3520800</v>
      </c>
      <c r="H49" s="158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</row>
    <row r="50" spans="1:247" s="166" customFormat="1" ht="12.75" customHeight="1" x14ac:dyDescent="0.25">
      <c r="A50" s="164"/>
      <c r="B50" s="178" t="s">
        <v>32</v>
      </c>
      <c r="C50" s="168"/>
      <c r="D50" s="169"/>
      <c r="E50" s="168"/>
      <c r="F50" s="170"/>
      <c r="G50" s="170">
        <f t="shared" ref="G50:G71" si="2">D50*F50</f>
        <v>0</v>
      </c>
      <c r="H50" s="158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</row>
    <row r="51" spans="1:247" s="166" customFormat="1" ht="12.75" customHeight="1" x14ac:dyDescent="0.25">
      <c r="A51" s="164"/>
      <c r="B51" s="167" t="s">
        <v>97</v>
      </c>
      <c r="C51" s="168" t="s">
        <v>33</v>
      </c>
      <c r="D51" s="169">
        <v>200</v>
      </c>
      <c r="E51" s="168" t="s">
        <v>86</v>
      </c>
      <c r="F51" s="170">
        <v>2257</v>
      </c>
      <c r="G51" s="170">
        <f t="shared" si="2"/>
        <v>451400</v>
      </c>
      <c r="H51" s="158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65"/>
      <c r="HR51" s="165"/>
      <c r="HS51" s="165"/>
      <c r="HT51" s="165"/>
      <c r="HU51" s="165"/>
      <c r="HV51" s="165"/>
      <c r="HW51" s="165"/>
      <c r="HX51" s="165"/>
      <c r="HY51" s="165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65"/>
      <c r="IL51" s="165"/>
      <c r="IM51" s="165"/>
    </row>
    <row r="52" spans="1:247" s="174" customFormat="1" ht="12.75" customHeight="1" x14ac:dyDescent="0.25">
      <c r="A52" s="171"/>
      <c r="B52" s="167" t="s">
        <v>98</v>
      </c>
      <c r="C52" s="168" t="s">
        <v>33</v>
      </c>
      <c r="D52" s="169">
        <v>250</v>
      </c>
      <c r="E52" s="168" t="s">
        <v>123</v>
      </c>
      <c r="F52" s="170">
        <v>1675</v>
      </c>
      <c r="G52" s="170">
        <f t="shared" si="2"/>
        <v>418750</v>
      </c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</row>
    <row r="53" spans="1:247" s="174" customFormat="1" ht="12.75" customHeight="1" x14ac:dyDescent="0.25">
      <c r="A53" s="171"/>
      <c r="B53" s="167" t="s">
        <v>126</v>
      </c>
      <c r="C53" s="168" t="s">
        <v>33</v>
      </c>
      <c r="D53" s="169">
        <v>350</v>
      </c>
      <c r="E53" s="168" t="s">
        <v>99</v>
      </c>
      <c r="F53" s="170">
        <v>1639</v>
      </c>
      <c r="G53" s="170">
        <f t="shared" si="2"/>
        <v>573650</v>
      </c>
      <c r="H53" s="172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</row>
    <row r="54" spans="1:247" s="174" customFormat="1" ht="12.75" customHeight="1" x14ac:dyDescent="0.25">
      <c r="A54" s="171"/>
      <c r="B54" s="167" t="s">
        <v>100</v>
      </c>
      <c r="C54" s="168" t="s">
        <v>33</v>
      </c>
      <c r="D54" s="169">
        <v>250</v>
      </c>
      <c r="E54" s="168" t="s">
        <v>77</v>
      </c>
      <c r="F54" s="170">
        <v>2237</v>
      </c>
      <c r="G54" s="170">
        <f t="shared" si="2"/>
        <v>559250</v>
      </c>
      <c r="H54" s="172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</row>
    <row r="55" spans="1:247" s="166" customFormat="1" ht="12.75" customHeight="1" x14ac:dyDescent="0.25">
      <c r="A55" s="164"/>
      <c r="B55" s="167" t="s">
        <v>101</v>
      </c>
      <c r="C55" s="168" t="s">
        <v>117</v>
      </c>
      <c r="D55" s="169">
        <v>3</v>
      </c>
      <c r="E55" s="168" t="s">
        <v>102</v>
      </c>
      <c r="F55" s="170">
        <v>6249.29</v>
      </c>
      <c r="G55" s="170">
        <f t="shared" si="2"/>
        <v>18747.87</v>
      </c>
      <c r="H55" s="158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</row>
    <row r="56" spans="1:247" s="174" customFormat="1" ht="12.75" customHeight="1" x14ac:dyDescent="0.25">
      <c r="A56" s="171"/>
      <c r="B56" s="167" t="s">
        <v>103</v>
      </c>
      <c r="C56" s="168" t="s">
        <v>117</v>
      </c>
      <c r="D56" s="169">
        <v>4</v>
      </c>
      <c r="E56" s="168" t="s">
        <v>102</v>
      </c>
      <c r="F56" s="170">
        <v>12209</v>
      </c>
      <c r="G56" s="170">
        <f t="shared" si="2"/>
        <v>48836</v>
      </c>
      <c r="H56" s="172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</row>
    <row r="57" spans="1:247" s="166" customFormat="1" ht="12.75" customHeight="1" x14ac:dyDescent="0.25">
      <c r="A57" s="164"/>
      <c r="B57" s="178" t="s">
        <v>34</v>
      </c>
      <c r="C57" s="168"/>
      <c r="D57" s="169"/>
      <c r="E57" s="168"/>
      <c r="F57" s="170"/>
      <c r="G57" s="170">
        <f t="shared" si="2"/>
        <v>0</v>
      </c>
      <c r="H57" s="158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</row>
    <row r="58" spans="1:247" s="166" customFormat="1" ht="12.75" customHeight="1" x14ac:dyDescent="0.25">
      <c r="A58" s="164"/>
      <c r="B58" s="179" t="s">
        <v>127</v>
      </c>
      <c r="C58" s="168" t="s">
        <v>117</v>
      </c>
      <c r="D58" s="169">
        <v>4.5</v>
      </c>
      <c r="E58" s="168" t="s">
        <v>104</v>
      </c>
      <c r="F58" s="170">
        <v>13996</v>
      </c>
      <c r="G58" s="170">
        <f t="shared" si="2"/>
        <v>62982</v>
      </c>
      <c r="H58" s="158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</row>
    <row r="59" spans="1:247" s="166" customFormat="1" ht="12.75" customHeight="1" x14ac:dyDescent="0.25">
      <c r="A59" s="164"/>
      <c r="B59" s="167" t="s">
        <v>105</v>
      </c>
      <c r="C59" s="168" t="s">
        <v>33</v>
      </c>
      <c r="D59" s="169">
        <v>1.5</v>
      </c>
      <c r="E59" s="168" t="s">
        <v>104</v>
      </c>
      <c r="F59" s="170">
        <v>73320.621443999989</v>
      </c>
      <c r="G59" s="170">
        <f t="shared" si="2"/>
        <v>109980.93216599998</v>
      </c>
      <c r="H59" s="158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  <c r="HJ59" s="165"/>
      <c r="HK59" s="165"/>
      <c r="HL59" s="165"/>
      <c r="HM59" s="165"/>
      <c r="HN59" s="165"/>
      <c r="HO59" s="165"/>
      <c r="HP59" s="165"/>
      <c r="HQ59" s="165"/>
      <c r="HR59" s="165"/>
      <c r="HS59" s="165"/>
      <c r="HT59" s="165"/>
      <c r="HU59" s="165"/>
      <c r="HV59" s="165"/>
      <c r="HW59" s="165"/>
      <c r="HX59" s="165"/>
      <c r="HY59" s="165"/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5"/>
      <c r="IL59" s="165"/>
      <c r="IM59" s="165"/>
    </row>
    <row r="60" spans="1:247" s="166" customFormat="1" ht="12.75" customHeight="1" x14ac:dyDescent="0.25">
      <c r="A60" s="164"/>
      <c r="B60" s="167" t="s">
        <v>106</v>
      </c>
      <c r="C60" s="168" t="s">
        <v>117</v>
      </c>
      <c r="D60" s="169">
        <v>3</v>
      </c>
      <c r="E60" s="168" t="s">
        <v>104</v>
      </c>
      <c r="F60" s="170">
        <v>105065.16425999999</v>
      </c>
      <c r="G60" s="170">
        <f t="shared" si="2"/>
        <v>315195.49277999997</v>
      </c>
      <c r="H60" s="158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</row>
    <row r="61" spans="1:247" s="166" customFormat="1" ht="12.75" customHeight="1" x14ac:dyDescent="0.25">
      <c r="A61" s="164"/>
      <c r="B61" s="167" t="s">
        <v>107</v>
      </c>
      <c r="C61" s="168" t="s">
        <v>117</v>
      </c>
      <c r="D61" s="169">
        <v>1</v>
      </c>
      <c r="E61" s="168" t="s">
        <v>104</v>
      </c>
      <c r="F61" s="170">
        <v>65588.399999999994</v>
      </c>
      <c r="G61" s="170">
        <f t="shared" si="2"/>
        <v>65588.399999999994</v>
      </c>
      <c r="H61" s="158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65"/>
      <c r="HR61" s="165"/>
      <c r="HS61" s="165"/>
      <c r="HT61" s="165"/>
      <c r="HU61" s="165"/>
      <c r="HV61" s="165"/>
      <c r="HW61" s="165"/>
      <c r="HX61" s="165"/>
      <c r="HY61" s="165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5"/>
      <c r="IL61" s="165"/>
      <c r="IM61" s="165"/>
    </row>
    <row r="62" spans="1:247" s="166" customFormat="1" ht="12.75" customHeight="1" x14ac:dyDescent="0.25">
      <c r="A62" s="164"/>
      <c r="B62" s="178" t="s">
        <v>108</v>
      </c>
      <c r="C62" s="168"/>
      <c r="D62" s="169"/>
      <c r="E62" s="168"/>
      <c r="F62" s="170" t="s">
        <v>81</v>
      </c>
      <c r="G62" s="170" t="s">
        <v>81</v>
      </c>
      <c r="H62" s="158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</row>
    <row r="63" spans="1:247" s="166" customFormat="1" ht="12.75" customHeight="1" x14ac:dyDescent="0.25">
      <c r="A63" s="164"/>
      <c r="B63" s="167" t="s">
        <v>109</v>
      </c>
      <c r="C63" s="168" t="s">
        <v>117</v>
      </c>
      <c r="D63" s="169">
        <v>1</v>
      </c>
      <c r="E63" s="168" t="s">
        <v>75</v>
      </c>
      <c r="F63" s="170">
        <v>165731.603688</v>
      </c>
      <c r="G63" s="170">
        <f t="shared" si="2"/>
        <v>165731.603688</v>
      </c>
      <c r="H63" s="158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5"/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5"/>
      <c r="IM63" s="165"/>
    </row>
    <row r="64" spans="1:247" s="166" customFormat="1" ht="12.75" customHeight="1" x14ac:dyDescent="0.25">
      <c r="A64" s="164"/>
      <c r="B64" s="167" t="s">
        <v>110</v>
      </c>
      <c r="C64" s="180" t="s">
        <v>33</v>
      </c>
      <c r="D64" s="180">
        <v>2</v>
      </c>
      <c r="E64" s="180" t="s">
        <v>75</v>
      </c>
      <c r="F64" s="170">
        <v>19984.147199999999</v>
      </c>
      <c r="G64" s="170">
        <f t="shared" si="2"/>
        <v>39968.294399999999</v>
      </c>
      <c r="H64" s="158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</row>
    <row r="65" spans="1:247" s="166" customFormat="1" ht="12.75" customHeight="1" x14ac:dyDescent="0.25">
      <c r="A65" s="164"/>
      <c r="B65" s="178" t="s">
        <v>111</v>
      </c>
      <c r="C65" s="168"/>
      <c r="D65" s="169"/>
      <c r="E65" s="168"/>
      <c r="F65" s="170" t="s">
        <v>81</v>
      </c>
      <c r="G65" s="170" t="s">
        <v>81</v>
      </c>
      <c r="H65" s="158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  <c r="HH65" s="165"/>
      <c r="HI65" s="165"/>
      <c r="HJ65" s="165"/>
      <c r="HK65" s="165"/>
      <c r="HL65" s="165"/>
      <c r="HM65" s="165"/>
      <c r="HN65" s="165"/>
      <c r="HO65" s="165"/>
      <c r="HP65" s="165"/>
      <c r="HQ65" s="165"/>
      <c r="HR65" s="165"/>
      <c r="HS65" s="165"/>
      <c r="HT65" s="165"/>
      <c r="HU65" s="165"/>
      <c r="HV65" s="165"/>
      <c r="HW65" s="165"/>
      <c r="HX65" s="165"/>
      <c r="HY65" s="165"/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5"/>
      <c r="IL65" s="165"/>
      <c r="IM65" s="165"/>
    </row>
    <row r="66" spans="1:247" s="166" customFormat="1" ht="12.75" customHeight="1" x14ac:dyDescent="0.25">
      <c r="A66" s="164"/>
      <c r="B66" s="167" t="s">
        <v>112</v>
      </c>
      <c r="C66" s="168" t="s">
        <v>117</v>
      </c>
      <c r="D66" s="169">
        <v>1</v>
      </c>
      <c r="E66" s="168" t="s">
        <v>75</v>
      </c>
      <c r="F66" s="170">
        <v>143177.70599999998</v>
      </c>
      <c r="G66" s="170">
        <f t="shared" si="2"/>
        <v>143177.70599999998</v>
      </c>
      <c r="H66" s="158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  <c r="HD66" s="165"/>
      <c r="HE66" s="165"/>
      <c r="HF66" s="165"/>
      <c r="HG66" s="165"/>
      <c r="HH66" s="165"/>
      <c r="HI66" s="165"/>
      <c r="HJ66" s="165"/>
      <c r="HK66" s="165"/>
      <c r="HL66" s="165"/>
      <c r="HM66" s="165"/>
      <c r="HN66" s="165"/>
      <c r="HO66" s="165"/>
      <c r="HP66" s="165"/>
      <c r="HQ66" s="165"/>
      <c r="HR66" s="165"/>
      <c r="HS66" s="165"/>
      <c r="HT66" s="165"/>
      <c r="HU66" s="165"/>
      <c r="HV66" s="165"/>
      <c r="HW66" s="165"/>
      <c r="HX66" s="165"/>
      <c r="HY66" s="165"/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5"/>
      <c r="IL66" s="165"/>
      <c r="IM66" s="165"/>
    </row>
    <row r="67" spans="1:247" s="166" customFormat="1" ht="12.75" customHeight="1" x14ac:dyDescent="0.25">
      <c r="A67" s="164"/>
      <c r="B67" s="167" t="s">
        <v>113</v>
      </c>
      <c r="C67" s="180" t="s">
        <v>33</v>
      </c>
      <c r="D67" s="180">
        <v>1</v>
      </c>
      <c r="E67" s="180" t="s">
        <v>75</v>
      </c>
      <c r="F67" s="170">
        <v>66333.600000000006</v>
      </c>
      <c r="G67" s="170">
        <f t="shared" si="2"/>
        <v>66333.600000000006</v>
      </c>
      <c r="H67" s="158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</row>
    <row r="68" spans="1:247" s="166" customFormat="1" ht="12.75" customHeight="1" x14ac:dyDescent="0.25">
      <c r="A68" s="164"/>
      <c r="B68" s="167" t="s">
        <v>114</v>
      </c>
      <c r="C68" s="168" t="s">
        <v>33</v>
      </c>
      <c r="D68" s="169">
        <v>1</v>
      </c>
      <c r="E68" s="168" t="s">
        <v>75</v>
      </c>
      <c r="F68" s="170">
        <v>29426.198400000001</v>
      </c>
      <c r="G68" s="170">
        <f t="shared" si="2"/>
        <v>29426.198400000001</v>
      </c>
      <c r="H68" s="158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</row>
    <row r="69" spans="1:247" ht="12.75" customHeight="1" x14ac:dyDescent="0.25">
      <c r="A69" s="12"/>
      <c r="B69" s="181" t="s">
        <v>36</v>
      </c>
      <c r="C69" s="182"/>
      <c r="D69" s="183"/>
      <c r="E69" s="182"/>
      <c r="F69" s="184"/>
      <c r="G69" s="184" t="s">
        <v>81</v>
      </c>
      <c r="H69" s="158"/>
    </row>
    <row r="70" spans="1:247" ht="12.75" customHeight="1" x14ac:dyDescent="0.25">
      <c r="A70" s="12"/>
      <c r="B70" s="185" t="s">
        <v>115</v>
      </c>
      <c r="C70" s="186" t="s">
        <v>117</v>
      </c>
      <c r="D70" s="186">
        <v>4</v>
      </c>
      <c r="E70" s="186" t="s">
        <v>102</v>
      </c>
      <c r="F70" s="184">
        <v>26132.582783999998</v>
      </c>
      <c r="G70" s="184">
        <f t="shared" si="2"/>
        <v>104530.33113599999</v>
      </c>
      <c r="H70" s="158"/>
    </row>
    <row r="71" spans="1:247" ht="12.75" customHeight="1" x14ac:dyDescent="0.25">
      <c r="A71" s="12"/>
      <c r="B71" s="187" t="s">
        <v>116</v>
      </c>
      <c r="C71" s="188" t="s">
        <v>117</v>
      </c>
      <c r="D71" s="189">
        <v>4</v>
      </c>
      <c r="E71" s="188" t="s">
        <v>102</v>
      </c>
      <c r="F71" s="190">
        <v>57365.019095999996</v>
      </c>
      <c r="G71" s="184">
        <f t="shared" si="2"/>
        <v>229460.07638399999</v>
      </c>
      <c r="H71" s="158"/>
    </row>
    <row r="72" spans="1:247" ht="13.5" customHeight="1" x14ac:dyDescent="0.25">
      <c r="A72" s="5"/>
      <c r="B72" s="36" t="s">
        <v>35</v>
      </c>
      <c r="C72" s="37"/>
      <c r="D72" s="37"/>
      <c r="E72" s="37"/>
      <c r="F72" s="37"/>
      <c r="G72" s="75">
        <f>SUM(G49:G71)</f>
        <v>6923808.504954</v>
      </c>
      <c r="H72" s="159"/>
    </row>
    <row r="73" spans="1:247" ht="12" customHeight="1" x14ac:dyDescent="0.25">
      <c r="A73" s="2"/>
      <c r="B73" s="31"/>
      <c r="C73" s="32"/>
      <c r="D73" s="38"/>
      <c r="E73" s="38"/>
      <c r="F73" s="98"/>
      <c r="G73" s="98"/>
      <c r="H73" s="154"/>
    </row>
    <row r="74" spans="1:247" ht="12" customHeight="1" x14ac:dyDescent="0.25">
      <c r="A74" s="5"/>
      <c r="B74" s="22" t="s">
        <v>36</v>
      </c>
      <c r="C74" s="23"/>
      <c r="D74" s="24"/>
      <c r="E74" s="24"/>
      <c r="F74" s="24"/>
      <c r="G74" s="24"/>
      <c r="H74" s="150"/>
    </row>
    <row r="75" spans="1:247" ht="24" customHeight="1" x14ac:dyDescent="0.25">
      <c r="A75" s="5"/>
      <c r="B75" s="33" t="s">
        <v>37</v>
      </c>
      <c r="C75" s="34" t="s">
        <v>30</v>
      </c>
      <c r="D75" s="34" t="s">
        <v>31</v>
      </c>
      <c r="E75" s="33" t="s">
        <v>17</v>
      </c>
      <c r="F75" s="34" t="s">
        <v>18</v>
      </c>
      <c r="G75" s="33" t="s">
        <v>19</v>
      </c>
      <c r="H75" s="155"/>
    </row>
    <row r="76" spans="1:247" ht="12.75" customHeight="1" x14ac:dyDescent="0.25">
      <c r="A76" s="12"/>
      <c r="B76" s="9" t="s">
        <v>118</v>
      </c>
      <c r="C76" s="35" t="s">
        <v>15</v>
      </c>
      <c r="D76" s="74">
        <v>1</v>
      </c>
      <c r="E76" s="19" t="s">
        <v>122</v>
      </c>
      <c r="F76" s="74">
        <v>38000</v>
      </c>
      <c r="G76" s="74">
        <f>D76*F76</f>
        <v>38000</v>
      </c>
      <c r="H76" s="158"/>
      <c r="I76" s="176" t="s">
        <v>81</v>
      </c>
      <c r="J76" s="175" t="s">
        <v>81</v>
      </c>
    </row>
    <row r="77" spans="1:247" ht="13.5" customHeight="1" x14ac:dyDescent="0.25">
      <c r="A77" s="5"/>
      <c r="B77" s="39" t="s">
        <v>38</v>
      </c>
      <c r="C77" s="40"/>
      <c r="D77" s="40"/>
      <c r="E77" s="40"/>
      <c r="F77" s="40"/>
      <c r="G77" s="101">
        <f>SUM(G76)</f>
        <v>38000</v>
      </c>
      <c r="H77" s="159"/>
    </row>
    <row r="78" spans="1:247" ht="12" customHeight="1" x14ac:dyDescent="0.25">
      <c r="A78" s="2"/>
      <c r="B78" s="51"/>
      <c r="C78" s="51"/>
      <c r="D78" s="102"/>
      <c r="E78" s="102"/>
      <c r="F78" s="103"/>
      <c r="G78" s="103"/>
      <c r="H78" s="154"/>
    </row>
    <row r="79" spans="1:247" ht="12" customHeight="1" x14ac:dyDescent="0.25">
      <c r="A79" s="48"/>
      <c r="B79" s="52" t="s">
        <v>39</v>
      </c>
      <c r="C79" s="53"/>
      <c r="D79" s="104"/>
      <c r="E79" s="104"/>
      <c r="F79" s="104"/>
      <c r="G79" s="105">
        <f>G27+G32+G45+G72+G77</f>
        <v>10573962.584954001</v>
      </c>
      <c r="H79" s="160"/>
    </row>
    <row r="80" spans="1:247" ht="12" customHeight="1" x14ac:dyDescent="0.25">
      <c r="A80" s="48"/>
      <c r="B80" s="54" t="s">
        <v>40</v>
      </c>
      <c r="C80" s="42"/>
      <c r="D80" s="106"/>
      <c r="E80" s="106"/>
      <c r="F80" s="106"/>
      <c r="G80" s="107">
        <f>G79*0.05</f>
        <v>528698.1292477001</v>
      </c>
      <c r="H80" s="160"/>
    </row>
    <row r="81" spans="1:8" ht="12" customHeight="1" x14ac:dyDescent="0.25">
      <c r="A81" s="48"/>
      <c r="B81" s="55" t="s">
        <v>41</v>
      </c>
      <c r="C81" s="41"/>
      <c r="D81" s="108"/>
      <c r="E81" s="108"/>
      <c r="F81" s="108"/>
      <c r="G81" s="109">
        <f>G80+G79</f>
        <v>11102660.714201702</v>
      </c>
      <c r="H81" s="160"/>
    </row>
    <row r="82" spans="1:8" ht="12" customHeight="1" x14ac:dyDescent="0.25">
      <c r="A82" s="48"/>
      <c r="B82" s="54" t="s">
        <v>42</v>
      </c>
      <c r="C82" s="42"/>
      <c r="D82" s="106"/>
      <c r="E82" s="106"/>
      <c r="F82" s="106"/>
      <c r="G82" s="107">
        <f>G12</f>
        <v>21000000</v>
      </c>
      <c r="H82" s="160"/>
    </row>
    <row r="83" spans="1:8" ht="12" customHeight="1" x14ac:dyDescent="0.25">
      <c r="A83" s="48"/>
      <c r="B83" s="56" t="s">
        <v>43</v>
      </c>
      <c r="C83" s="57"/>
      <c r="D83" s="110"/>
      <c r="E83" s="110"/>
      <c r="F83" s="110"/>
      <c r="G83" s="111">
        <f>G82-G81</f>
        <v>9897339.2857982982</v>
      </c>
      <c r="H83" s="160"/>
    </row>
    <row r="84" spans="1:8" ht="12" customHeight="1" x14ac:dyDescent="0.25">
      <c r="A84" s="48"/>
      <c r="B84" s="49" t="s">
        <v>44</v>
      </c>
      <c r="C84" s="50"/>
      <c r="D84" s="112"/>
      <c r="E84" s="112"/>
      <c r="F84" s="112"/>
      <c r="G84" s="113"/>
      <c r="H84" s="160"/>
    </row>
    <row r="85" spans="1:8" ht="12.75" customHeight="1" thickBot="1" x14ac:dyDescent="0.3">
      <c r="A85" s="48"/>
      <c r="B85" s="58"/>
      <c r="C85" s="50"/>
      <c r="D85" s="112"/>
      <c r="E85" s="112"/>
      <c r="F85" s="112"/>
      <c r="G85" s="113"/>
      <c r="H85" s="160"/>
    </row>
    <row r="86" spans="1:8" ht="12" customHeight="1" x14ac:dyDescent="0.25">
      <c r="A86" s="48"/>
      <c r="B86" s="66" t="s">
        <v>45</v>
      </c>
      <c r="C86" s="67"/>
      <c r="D86" s="114"/>
      <c r="E86" s="114"/>
      <c r="F86" s="115"/>
      <c r="G86" s="113"/>
      <c r="H86" s="160"/>
    </row>
    <row r="87" spans="1:8" ht="12" customHeight="1" x14ac:dyDescent="0.25">
      <c r="A87" s="48"/>
      <c r="B87" s="68" t="s">
        <v>46</v>
      </c>
      <c r="C87" s="47"/>
      <c r="D87" s="116"/>
      <c r="E87" s="116"/>
      <c r="F87" s="117"/>
      <c r="G87" s="113"/>
      <c r="H87" s="160"/>
    </row>
    <row r="88" spans="1:8" ht="12" customHeight="1" x14ac:dyDescent="0.25">
      <c r="A88" s="48"/>
      <c r="B88" s="68" t="s">
        <v>47</v>
      </c>
      <c r="C88" s="47"/>
      <c r="D88" s="116"/>
      <c r="E88" s="116"/>
      <c r="F88" s="117"/>
      <c r="G88" s="113"/>
      <c r="H88" s="160"/>
    </row>
    <row r="89" spans="1:8" ht="12" customHeight="1" x14ac:dyDescent="0.25">
      <c r="A89" s="48"/>
      <c r="B89" s="68" t="s">
        <v>48</v>
      </c>
      <c r="C89" s="47"/>
      <c r="D89" s="116"/>
      <c r="E89" s="116"/>
      <c r="F89" s="117"/>
      <c r="G89" s="113"/>
      <c r="H89" s="160"/>
    </row>
    <row r="90" spans="1:8" ht="12" customHeight="1" x14ac:dyDescent="0.25">
      <c r="A90" s="48"/>
      <c r="B90" s="68" t="s">
        <v>49</v>
      </c>
      <c r="C90" s="47"/>
      <c r="D90" s="116"/>
      <c r="E90" s="116"/>
      <c r="F90" s="117"/>
      <c r="G90" s="113"/>
      <c r="H90" s="160"/>
    </row>
    <row r="91" spans="1:8" ht="12" customHeight="1" x14ac:dyDescent="0.25">
      <c r="A91" s="48"/>
      <c r="B91" s="68" t="s">
        <v>50</v>
      </c>
      <c r="C91" s="47"/>
      <c r="D91" s="116"/>
      <c r="E91" s="116"/>
      <c r="F91" s="117"/>
      <c r="G91" s="113"/>
      <c r="H91" s="160"/>
    </row>
    <row r="92" spans="1:8" ht="12.75" customHeight="1" thickBot="1" x14ac:dyDescent="0.3">
      <c r="A92" s="48"/>
      <c r="B92" s="69" t="s">
        <v>51</v>
      </c>
      <c r="C92" s="70"/>
      <c r="D92" s="118"/>
      <c r="E92" s="118"/>
      <c r="F92" s="119"/>
      <c r="G92" s="113"/>
      <c r="H92" s="160"/>
    </row>
    <row r="93" spans="1:8" ht="12.75" customHeight="1" x14ac:dyDescent="0.25">
      <c r="A93" s="48"/>
      <c r="B93" s="64"/>
      <c r="C93" s="47"/>
      <c r="D93" s="116"/>
      <c r="E93" s="116"/>
      <c r="F93" s="116"/>
      <c r="G93" s="113"/>
      <c r="H93" s="160"/>
    </row>
    <row r="94" spans="1:8" ht="15" customHeight="1" thickBot="1" x14ac:dyDescent="0.3">
      <c r="A94" s="48"/>
      <c r="B94" s="202" t="s">
        <v>52</v>
      </c>
      <c r="C94" s="203"/>
      <c r="D94" s="120"/>
      <c r="E94" s="121"/>
      <c r="F94" s="121"/>
      <c r="G94" s="113"/>
      <c r="H94" s="160"/>
    </row>
    <row r="95" spans="1:8" ht="12" customHeight="1" x14ac:dyDescent="0.25">
      <c r="A95" s="48"/>
      <c r="B95" s="60" t="s">
        <v>37</v>
      </c>
      <c r="C95" s="43" t="s">
        <v>53</v>
      </c>
      <c r="D95" s="122" t="s">
        <v>54</v>
      </c>
      <c r="E95" s="121"/>
      <c r="F95" s="121"/>
      <c r="G95" s="113"/>
      <c r="H95" s="160"/>
    </row>
    <row r="96" spans="1:8" ht="12" customHeight="1" x14ac:dyDescent="0.25">
      <c r="A96" s="48"/>
      <c r="B96" s="61" t="s">
        <v>55</v>
      </c>
      <c r="C96" s="44">
        <f>G27</f>
        <v>2700000</v>
      </c>
      <c r="D96" s="123">
        <f>(C96/C102)</f>
        <v>0.24318495084213101</v>
      </c>
      <c r="E96" s="121"/>
      <c r="F96" s="121"/>
      <c r="G96" s="113"/>
      <c r="H96" s="160"/>
    </row>
    <row r="97" spans="1:8" ht="12" customHeight="1" x14ac:dyDescent="0.25">
      <c r="A97" s="48"/>
      <c r="B97" s="61" t="s">
        <v>56</v>
      </c>
      <c r="C97" s="45">
        <v>0</v>
      </c>
      <c r="D97" s="123">
        <v>0</v>
      </c>
      <c r="E97" s="121"/>
      <c r="F97" s="121"/>
      <c r="G97" s="113"/>
      <c r="H97" s="160"/>
    </row>
    <row r="98" spans="1:8" ht="12" customHeight="1" x14ac:dyDescent="0.25">
      <c r="A98" s="48"/>
      <c r="B98" s="61" t="s">
        <v>57</v>
      </c>
      <c r="C98" s="44">
        <f>G45</f>
        <v>912154.07999999984</v>
      </c>
      <c r="D98" s="123">
        <f>(C98/C102)</f>
        <v>8.2156350038981182E-2</v>
      </c>
      <c r="E98" s="121"/>
      <c r="F98" s="121"/>
      <c r="G98" s="113"/>
      <c r="H98" s="160"/>
    </row>
    <row r="99" spans="1:8" ht="12" customHeight="1" x14ac:dyDescent="0.25">
      <c r="A99" s="48"/>
      <c r="B99" s="61" t="s">
        <v>29</v>
      </c>
      <c r="C99" s="44">
        <f>G72</f>
        <v>6923808.504954</v>
      </c>
      <c r="D99" s="123">
        <f>(C99/C102)</f>
        <v>0.62361704848798782</v>
      </c>
      <c r="E99" s="121"/>
      <c r="F99" s="121"/>
      <c r="G99" s="113"/>
      <c r="H99" s="160"/>
    </row>
    <row r="100" spans="1:8" ht="12" customHeight="1" x14ac:dyDescent="0.25">
      <c r="A100" s="48"/>
      <c r="B100" s="61" t="s">
        <v>58</v>
      </c>
      <c r="C100" s="46">
        <f>G77</f>
        <v>38000</v>
      </c>
      <c r="D100" s="123">
        <f>(C100/C102)</f>
        <v>3.4226030118522143E-3</v>
      </c>
      <c r="E100" s="124"/>
      <c r="F100" s="124"/>
      <c r="G100" s="113"/>
      <c r="H100" s="160"/>
    </row>
    <row r="101" spans="1:8" ht="12" customHeight="1" x14ac:dyDescent="0.25">
      <c r="A101" s="48"/>
      <c r="B101" s="61" t="s">
        <v>59</v>
      </c>
      <c r="C101" s="46">
        <f>G80</f>
        <v>528698.1292477001</v>
      </c>
      <c r="D101" s="123">
        <f>(C101/C102)</f>
        <v>4.7619047619047623E-2</v>
      </c>
      <c r="E101" s="124"/>
      <c r="F101" s="124"/>
      <c r="G101" s="113"/>
      <c r="H101" s="160"/>
    </row>
    <row r="102" spans="1:8" ht="12.75" customHeight="1" thickBot="1" x14ac:dyDescent="0.3">
      <c r="A102" s="48"/>
      <c r="B102" s="62" t="s">
        <v>60</v>
      </c>
      <c r="C102" s="63">
        <f>SUM(C96:C101)</f>
        <v>11102660.714201702</v>
      </c>
      <c r="D102" s="125">
        <f>SUM(D96:D101)</f>
        <v>1</v>
      </c>
      <c r="E102" s="124"/>
      <c r="F102" s="124"/>
      <c r="G102" s="113"/>
      <c r="H102" s="160"/>
    </row>
    <row r="103" spans="1:8" ht="12" customHeight="1" x14ac:dyDescent="0.25">
      <c r="A103" s="48"/>
      <c r="B103" s="58"/>
      <c r="C103" s="50"/>
      <c r="D103" s="112"/>
      <c r="E103" s="112"/>
      <c r="F103" s="112"/>
      <c r="G103" s="113"/>
      <c r="H103" s="160"/>
    </row>
    <row r="104" spans="1:8" ht="12.75" customHeight="1" x14ac:dyDescent="0.25">
      <c r="A104" s="48"/>
      <c r="B104" s="59"/>
      <c r="C104" s="50"/>
      <c r="D104" s="112"/>
      <c r="E104" s="112"/>
      <c r="F104" s="112"/>
      <c r="G104" s="113"/>
      <c r="H104" s="160"/>
    </row>
    <row r="105" spans="1:8" ht="12" customHeight="1" x14ac:dyDescent="0.25">
      <c r="A105" s="48"/>
      <c r="B105" s="201" t="s">
        <v>119</v>
      </c>
      <c r="C105" s="201"/>
      <c r="D105" s="201"/>
      <c r="E105" s="201"/>
      <c r="F105" s="124"/>
      <c r="G105" s="113"/>
      <c r="H105" s="160"/>
    </row>
    <row r="106" spans="1:8" ht="12" customHeight="1" x14ac:dyDescent="0.25">
      <c r="A106" s="48"/>
      <c r="B106" s="131" t="s">
        <v>120</v>
      </c>
      <c r="C106" s="132">
        <v>10000</v>
      </c>
      <c r="D106" s="132">
        <f>G9</f>
        <v>14000</v>
      </c>
      <c r="E106" s="132">
        <v>16000</v>
      </c>
      <c r="F106" s="126"/>
      <c r="G106" s="127"/>
      <c r="H106" s="161"/>
    </row>
    <row r="107" spans="1:8" ht="12.75" customHeight="1" thickBot="1" x14ac:dyDescent="0.3">
      <c r="A107" s="48"/>
      <c r="B107" s="62" t="s">
        <v>121</v>
      </c>
      <c r="C107" s="63">
        <f>(G81/C106)</f>
        <v>1110.2660714201702</v>
      </c>
      <c r="D107" s="128">
        <f>(G81/D106)</f>
        <v>793.04719387155012</v>
      </c>
      <c r="E107" s="129">
        <f>(G81/E106)</f>
        <v>693.91629463760637</v>
      </c>
      <c r="F107" s="126"/>
      <c r="G107" s="127"/>
      <c r="H107" s="161"/>
    </row>
    <row r="108" spans="1:8" ht="15.6" customHeight="1" x14ac:dyDescent="0.25">
      <c r="A108" s="48"/>
      <c r="B108" s="65" t="s">
        <v>61</v>
      </c>
      <c r="C108" s="47"/>
      <c r="D108" s="116"/>
      <c r="E108" s="116"/>
      <c r="F108" s="116"/>
      <c r="G108" s="116"/>
      <c r="H108" s="162"/>
    </row>
  </sheetData>
  <mergeCells count="10">
    <mergeCell ref="B105:E105"/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2023-03-28T17:45:13Z</dcterms:modified>
</cp:coreProperties>
</file>