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C 2023\"/>
    </mc:Choice>
  </mc:AlternateContent>
  <bookViews>
    <workbookView xWindow="0" yWindow="0" windowWidth="25200" windowHeight="11385"/>
  </bookViews>
  <sheets>
    <sheet name="CEBOLL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1" l="1"/>
  <c r="G72" i="1"/>
  <c r="G67" i="1"/>
  <c r="G66" i="1"/>
  <c r="G75" i="1"/>
  <c r="G74" i="1"/>
  <c r="G71" i="1"/>
  <c r="G70" i="1"/>
  <c r="G69" i="1"/>
  <c r="G68" i="1"/>
  <c r="G64" i="1"/>
  <c r="G87" i="1" s="1"/>
  <c r="G86" i="1"/>
  <c r="G85" i="1"/>
  <c r="G84" i="1"/>
  <c r="G82" i="1"/>
  <c r="G81" i="1"/>
  <c r="G79" i="1"/>
  <c r="G78" i="1"/>
  <c r="G77" i="1"/>
  <c r="G57" i="1"/>
  <c r="G58" i="1"/>
  <c r="G56" i="1"/>
  <c r="G55" i="1"/>
  <c r="G54" i="1"/>
  <c r="G53" i="1"/>
  <c r="G52" i="1"/>
  <c r="G51" i="1"/>
  <c r="G21" i="1"/>
  <c r="G22" i="1"/>
  <c r="G32" i="1"/>
  <c r="G31" i="1"/>
  <c r="G30" i="1"/>
  <c r="G29" i="1"/>
  <c r="G28" i="1"/>
  <c r="G27" i="1"/>
  <c r="G26" i="1"/>
  <c r="G25" i="1"/>
  <c r="G24" i="1"/>
  <c r="G23" i="1"/>
  <c r="G12" i="1"/>
  <c r="G59" i="1" l="1"/>
  <c r="G91" i="1"/>
  <c r="G36" i="1"/>
  <c r="G35" i="1"/>
  <c r="G34" i="1"/>
  <c r="G33" i="1"/>
  <c r="G40" i="1"/>
  <c r="G39" i="1"/>
  <c r="G38" i="1"/>
  <c r="G37" i="1"/>
  <c r="G92" i="1" l="1"/>
  <c r="G41" i="1"/>
  <c r="G42" i="1" s="1"/>
  <c r="G97" i="1" l="1"/>
  <c r="C116" i="1"/>
  <c r="C115" i="1" l="1"/>
  <c r="C114" i="1"/>
  <c r="C112" i="1"/>
  <c r="G47" i="1" l="1"/>
  <c r="G94" i="1" s="1"/>
  <c r="G95" i="1" l="1"/>
  <c r="G96" i="1" l="1"/>
  <c r="G98" i="1" s="1"/>
  <c r="C117" i="1"/>
  <c r="C123" i="1" l="1"/>
  <c r="C118" i="1"/>
  <c r="D117" i="1" s="1"/>
  <c r="D123" i="1"/>
  <c r="E123" i="1"/>
  <c r="D115" i="1" l="1"/>
  <c r="D112" i="1"/>
  <c r="D114" i="1"/>
  <c r="D116" i="1"/>
  <c r="D118" i="1" l="1"/>
</calcChain>
</file>

<file path=xl/sharedStrings.xml><?xml version="1.0" encoding="utf-8"?>
<sst xmlns="http://schemas.openxmlformats.org/spreadsheetml/2006/main" count="245" uniqueCount="150">
  <si>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</si>
  <si>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</si>
  <si>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</si>
  <si>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</si>
  <si>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</si>
  <si>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</si>
  <si>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</si>
  <si>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</si>
  <si>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</si>
  <si>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</si>
  <si>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</si>
  <si>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</si>
  <si>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</si>
  <si>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</si>
  <si>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</si>
  <si>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</si>
  <si>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</si>
  <si>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</si>
  <si>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</si>
  <si>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</si>
  <si>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</si>
  <si>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</si>
  <si>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</si>
  <si>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</si>
  <si>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</si>
  <si>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</si>
  <si>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</si>
  <si>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</si>
  <si>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</si>
  <si>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</si>
  <si>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</si>
  <si>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</si>
  <si>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</si>
  <si>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</si>
  <si>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</si>
  <si>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</si>
  <si>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</si>
  <si>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</si>
  <si>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</si>
  <si>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</si>
  <si>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</si>
  <si>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</si>
  <si>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</si>
  <si>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</si>
  <si>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</si>
  <si>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</si>
  <si>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</si>
  <si>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</si>
  <si>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</si>
  <si>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</si>
  <si>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</si>
  <si>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Lib. B. O'Higgins</t>
  </si>
  <si>
    <t>Santa Cruz</t>
  </si>
  <si>
    <t>Todas</t>
  </si>
  <si>
    <t>Enero</t>
  </si>
  <si>
    <t>RENDIMIENTO (kg/Há.)</t>
  </si>
  <si>
    <t>Agosto</t>
  </si>
  <si>
    <t>1. Los precios de los insumos y productos se expresan con IVA.</t>
  </si>
  <si>
    <t>2. El  costo de la mano de obra incluye impuestos e imposiciones.</t>
  </si>
  <si>
    <t>3. El precio de los insumos incluye el transporte hasta el predio.</t>
  </si>
  <si>
    <t>CEBOLLA</t>
  </si>
  <si>
    <t>Pandero-Cobra</t>
  </si>
  <si>
    <t>Alto</t>
  </si>
  <si>
    <t>Mercado mayorista local</t>
  </si>
  <si>
    <t>heladas/lluvias extemporanea</t>
  </si>
  <si>
    <t>COSTOS DIRECTOS DE PRODUCCION POR HECTAREA (Incluye IVA)</t>
  </si>
  <si>
    <t>Control de malezas</t>
  </si>
  <si>
    <t>May/Jun</t>
  </si>
  <si>
    <t>Siembra de almaciguera</t>
  </si>
  <si>
    <t>Riego de almaciguera</t>
  </si>
  <si>
    <t>Manejo de almácigos</t>
  </si>
  <si>
    <t>Junio-Septiembre</t>
  </si>
  <si>
    <t xml:space="preserve">Arranca de almácigos </t>
  </si>
  <si>
    <t>Sept-Octubre</t>
  </si>
  <si>
    <t>Riego</t>
  </si>
  <si>
    <t>Agosto- Septiembre</t>
  </si>
  <si>
    <t>Aplicación de fertilizante base</t>
  </si>
  <si>
    <t>Transplante/Plantación</t>
  </si>
  <si>
    <t xml:space="preserve">Aplicación de herbicidas </t>
  </si>
  <si>
    <t>Oct/Nov</t>
  </si>
  <si>
    <t>Riegos 2</t>
  </si>
  <si>
    <t>Octubre</t>
  </si>
  <si>
    <t>Segunda aplicación de fetilizantes</t>
  </si>
  <si>
    <t>Octubre/Noviembre</t>
  </si>
  <si>
    <t>Aplicaciónde insec/fungicida (2)</t>
  </si>
  <si>
    <t>Octubre-Noviembre</t>
  </si>
  <si>
    <t>Riegos (4)</t>
  </si>
  <si>
    <t>Noviembre</t>
  </si>
  <si>
    <t>Tercera aplicación de fertilizantes</t>
  </si>
  <si>
    <t>Aplicación de Insect./fungicida (2)</t>
  </si>
  <si>
    <t>Diciembre</t>
  </si>
  <si>
    <t>Arranca</t>
  </si>
  <si>
    <t>Marzo</t>
  </si>
  <si>
    <t>Curado</t>
  </si>
  <si>
    <t>Volteadura</t>
  </si>
  <si>
    <t xml:space="preserve">Acarreo  </t>
  </si>
  <si>
    <t>Guarda en bodega</t>
  </si>
  <si>
    <t>Aradura</t>
  </si>
  <si>
    <t>JM</t>
  </si>
  <si>
    <t>Mayo-Junio</t>
  </si>
  <si>
    <t>Rastraje (2)</t>
  </si>
  <si>
    <t>Aplicación de fertilizante</t>
  </si>
  <si>
    <t>Vibrocultivador</t>
  </si>
  <si>
    <t>Melgadura</t>
  </si>
  <si>
    <t>Agosto-Septiembre</t>
  </si>
  <si>
    <t>Aplicación de herbicida (Pretras)</t>
  </si>
  <si>
    <t>Acequiadura</t>
  </si>
  <si>
    <t>Acarreo</t>
  </si>
  <si>
    <t>Semilla</t>
  </si>
  <si>
    <t>Tarro</t>
  </si>
  <si>
    <t>Urea</t>
  </si>
  <si>
    <t>Septiembre-Diciembre</t>
  </si>
  <si>
    <t>Salitre potásico</t>
  </si>
  <si>
    <t>Super fosfato triple</t>
  </si>
  <si>
    <t>Nitrato de potasio</t>
  </si>
  <si>
    <t>Sept-Diciembre</t>
  </si>
  <si>
    <t>Kelpac</t>
  </si>
  <si>
    <t>lt</t>
  </si>
  <si>
    <t>Septiembre</t>
  </si>
  <si>
    <t>Kendal</t>
  </si>
  <si>
    <t>Octubre-Diciembre</t>
  </si>
  <si>
    <t>Fosfimax</t>
  </si>
  <si>
    <t>FUNGICIDAS</t>
  </si>
  <si>
    <t>Switch 62,5 WG</t>
  </si>
  <si>
    <t>Kg</t>
  </si>
  <si>
    <t xml:space="preserve">Manzate 200 </t>
  </si>
  <si>
    <t>Bravo 720</t>
  </si>
  <si>
    <t>Amistar Opti</t>
  </si>
  <si>
    <t>Noviembre-Enero</t>
  </si>
  <si>
    <t>Folio Gold 440</t>
  </si>
  <si>
    <t>Ridomil Gold Mz 68</t>
  </si>
  <si>
    <t>HERBICIDAS</t>
  </si>
  <si>
    <t>Dual Gold</t>
  </si>
  <si>
    <t>Prodigio</t>
  </si>
  <si>
    <t>INSECTICIDAS</t>
  </si>
  <si>
    <t>Balazo 90 SP</t>
  </si>
  <si>
    <t>Septiembre-Enero</t>
  </si>
  <si>
    <t>Karate Zeon 050 CS</t>
  </si>
  <si>
    <t>Success 48</t>
  </si>
  <si>
    <t>SEMILLA</t>
  </si>
  <si>
    <t>FERTILIZANTES</t>
  </si>
  <si>
    <t>Fletes</t>
  </si>
  <si>
    <t>Abril-Junio</t>
  </si>
  <si>
    <t>4. El costo de la maquinaria incluye el costo del operador, combustible y arriendo del equipo.</t>
  </si>
  <si>
    <t>5. Los insumos aplicados (tipo y dosis) están referidos al Área en particular.</t>
  </si>
  <si>
    <t>6. El precio esperado por ventas corresponde al precio colocado en el domicilio del comprador.</t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</si>
  <si>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</si>
  <si>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ESCENARIOS COSTO UNITARIO  ($/KG)</t>
  </si>
  <si>
    <t>Costo unitario ($/KG) (*)</t>
  </si>
  <si>
    <t>PRECIO ESPERADO ($/kilo)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</si>
</sst>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8" formatCode="_-* #,##0_-;\-* #,##0_-;_-* &quot;-&quot;??_-;_-@_-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9"/>
      <color rgb="FF000000"/>
      <name val="Arial Narrow"/>
      <family val="2"/>
    </font>
    <font>
      <sz val="9"/>
      <color rgb="FF000000"/>
      <name val="Calibri"/>
      <family val="2"/>
    </font>
    <font>
      <b/>
      <u/>
      <sz val="8"/>
      <color indexed="8"/>
      <name val="Arial Narrow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166" fontId="15" fillId="0" borderId="16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12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1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3" fillId="2" borderId="16" xfId="0" applyNumberFormat="1" applyFont="1" applyFill="1" applyBorder="1" applyAlignment="1">
      <alignment vertical="center"/>
    </xf>
    <xf numFmtId="0" fontId="11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1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49" fontId="10" fillId="8" borderId="28" xfId="0" applyNumberFormat="1" applyFont="1" applyFill="1" applyBorder="1" applyAlignment="1">
      <alignment vertical="center"/>
    </xf>
    <xf numFmtId="49" fontId="11" fillId="8" borderId="29" xfId="0" applyNumberFormat="1" applyFont="1" applyFill="1" applyBorder="1" applyAlignment="1"/>
    <xf numFmtId="49" fontId="10" fillId="2" borderId="30" xfId="0" applyNumberFormat="1" applyFont="1" applyFill="1" applyBorder="1" applyAlignment="1">
      <alignment vertical="center"/>
    </xf>
    <xf numFmtId="9" fontId="11" fillId="2" borderId="31" xfId="0" applyNumberFormat="1" applyFont="1" applyFill="1" applyBorder="1" applyAlignment="1"/>
    <xf numFmtId="49" fontId="10" fillId="8" borderId="32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vertical="center"/>
    </xf>
    <xf numFmtId="9" fontId="10" fillId="8" borderId="34" xfId="0" applyNumberFormat="1" applyFont="1" applyFill="1" applyBorder="1" applyAlignment="1">
      <alignment vertical="center"/>
    </xf>
    <xf numFmtId="0" fontId="11" fillId="9" borderId="37" xfId="0" applyFont="1" applyFill="1" applyBorder="1" applyAlignment="1"/>
    <xf numFmtId="0" fontId="11" fillId="2" borderId="16" xfId="0" applyFont="1" applyFill="1" applyBorder="1" applyAlignment="1">
      <alignment vertical="center"/>
    </xf>
    <xf numFmtId="49" fontId="11" fillId="2" borderId="16" xfId="0" applyNumberFormat="1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4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6" xfId="0" applyFont="1" applyFill="1" applyBorder="1" applyAlignment="1">
      <alignment vertical="center"/>
    </xf>
    <xf numFmtId="49" fontId="10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5" fillId="3" borderId="51" xfId="0" applyNumberFormat="1" applyFont="1" applyFill="1" applyBorder="1" applyAlignment="1">
      <alignment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vertical="center"/>
    </xf>
    <xf numFmtId="3" fontId="5" fillId="3" borderId="51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horizontal="center" vertical="center"/>
    </xf>
    <xf numFmtId="165" fontId="10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16" fillId="3" borderId="52" xfId="0" applyNumberFormat="1" applyFont="1" applyFill="1" applyBorder="1" applyAlignment="1">
      <alignment vertical="center" wrapText="1"/>
    </xf>
    <xf numFmtId="0" fontId="3" fillId="2" borderId="6" xfId="0" applyFont="1" applyFill="1" applyBorder="1"/>
    <xf numFmtId="0" fontId="0" fillId="0" borderId="0" xfId="0" applyNumberFormat="1"/>
    <xf numFmtId="0" fontId="0" fillId="0" borderId="0" xfId="0"/>
    <xf numFmtId="49" fontId="3" fillId="2" borderId="52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6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0" fontId="17" fillId="2" borderId="11" xfId="0" applyFont="1" applyFill="1" applyBorder="1" applyAlignment="1">
      <alignment vertical="center"/>
    </xf>
    <xf numFmtId="49" fontId="14" fillId="9" borderId="35" xfId="0" applyNumberFormat="1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3" fillId="2" borderId="5" xfId="0" applyNumberFormat="1" applyFont="1" applyFill="1" applyBorder="1"/>
    <xf numFmtId="0" fontId="3" fillId="2" borderId="5" xfId="0" applyFont="1" applyFill="1" applyBorder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3" fillId="2" borderId="50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0" fontId="19" fillId="0" borderId="53" xfId="0" applyFont="1" applyFill="1" applyBorder="1" applyAlignment="1">
      <alignment horizontal="right"/>
    </xf>
    <xf numFmtId="0" fontId="19" fillId="10" borderId="53" xfId="0" applyFont="1" applyFill="1" applyBorder="1" applyAlignment="1">
      <alignment horizontal="right"/>
    </xf>
    <xf numFmtId="14" fontId="19" fillId="0" borderId="53" xfId="0" applyNumberFormat="1" applyFont="1" applyFill="1" applyBorder="1" applyAlignment="1">
      <alignment horizontal="right"/>
    </xf>
    <xf numFmtId="3" fontId="19" fillId="0" borderId="53" xfId="0" applyNumberFormat="1" applyFont="1" applyFill="1" applyBorder="1"/>
    <xf numFmtId="168" fontId="19" fillId="10" borderId="56" xfId="2" applyNumberFormat="1" applyFont="1" applyFill="1" applyBorder="1" applyAlignment="1">
      <alignment horizontal="right"/>
    </xf>
    <xf numFmtId="168" fontId="19" fillId="10" borderId="53" xfId="2" applyNumberFormat="1" applyFont="1" applyFill="1" applyBorder="1" applyAlignment="1">
      <alignment horizontal="right"/>
    </xf>
    <xf numFmtId="0" fontId="20" fillId="10" borderId="56" xfId="0" applyFont="1" applyFill="1" applyBorder="1" applyAlignment="1">
      <alignment horizontal="right" wrapText="1"/>
    </xf>
    <xf numFmtId="0" fontId="19" fillId="10" borderId="56" xfId="0" applyFont="1" applyFill="1" applyBorder="1" applyAlignment="1">
      <alignment horizontal="right"/>
    </xf>
    <xf numFmtId="0" fontId="19" fillId="10" borderId="56" xfId="0" applyFont="1" applyFill="1" applyBorder="1" applyAlignment="1">
      <alignment horizontal="right" wrapText="1"/>
    </xf>
    <xf numFmtId="49" fontId="17" fillId="2" borderId="38" xfId="0" applyNumberFormat="1" applyFont="1" applyFill="1" applyBorder="1" applyAlignment="1">
      <alignment vertical="center"/>
    </xf>
    <xf numFmtId="0" fontId="3" fillId="2" borderId="39" xfId="0" applyFont="1" applyFill="1" applyBorder="1" applyAlignment="1"/>
    <xf numFmtId="0" fontId="3" fillId="2" borderId="40" xfId="0" applyFont="1" applyFill="1" applyBorder="1" applyAlignment="1"/>
    <xf numFmtId="0" fontId="22" fillId="0" borderId="41" xfId="0" applyFont="1" applyFill="1" applyBorder="1" applyAlignment="1">
      <alignment vertical="center"/>
    </xf>
    <xf numFmtId="0" fontId="3" fillId="2" borderId="16" xfId="0" applyFont="1" applyFill="1" applyBorder="1" applyAlignment="1"/>
    <xf numFmtId="0" fontId="3" fillId="2" borderId="42" xfId="0" applyFont="1" applyFill="1" applyBorder="1" applyAlignment="1"/>
    <xf numFmtId="49" fontId="3" fillId="2" borderId="43" xfId="0" applyNumberFormat="1" applyFont="1" applyFill="1" applyBorder="1" applyAlignment="1">
      <alignment vertical="center"/>
    </xf>
    <xf numFmtId="0" fontId="3" fillId="2" borderId="44" xfId="0" applyFont="1" applyFill="1" applyBorder="1" applyAlignment="1"/>
    <xf numFmtId="0" fontId="3" fillId="2" borderId="45" xfId="0" applyFont="1" applyFill="1" applyBorder="1" applyAlignment="1"/>
    <xf numFmtId="41" fontId="10" fillId="8" borderId="48" xfId="3" applyFont="1" applyFill="1" applyBorder="1" applyAlignment="1">
      <alignment vertical="center"/>
    </xf>
    <xf numFmtId="41" fontId="10" fillId="8" borderId="49" xfId="3" applyFont="1" applyFill="1" applyBorder="1" applyAlignment="1">
      <alignment vertical="center"/>
    </xf>
  </cellXfs>
  <cellStyles count="4">
    <cellStyle name="Millares" xfId="2" builtinId="3"/>
    <cellStyle name="Millares [0]" xfId="3" builtinId="6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4"/>
  <sheetViews>
    <sheetView showGridLines="0" tabSelected="1" zoomScale="120" zoomScaleNormal="120" workbookViewId="0">
      <selection activeCell="H12" sqref="H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77" customFormat="1" ht="12" customHeight="1" x14ac:dyDescent="0.25">
      <c r="A9" s="73"/>
      <c r="B9" s="74" t="s">
        <v>0</v>
      </c>
      <c r="C9" s="106" t="s">
        <v>60</v>
      </c>
      <c r="D9" s="75"/>
      <c r="E9" s="98" t="s">
        <v>55</v>
      </c>
      <c r="F9" s="99"/>
      <c r="G9" s="109">
        <v>75000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pans="1:255" s="77" customFormat="1" ht="25.5" customHeight="1" x14ac:dyDescent="0.25">
      <c r="A10" s="73"/>
      <c r="B10" s="78" t="s">
        <v>1</v>
      </c>
      <c r="C10" s="107" t="s">
        <v>61</v>
      </c>
      <c r="D10" s="75"/>
      <c r="E10" s="96" t="s">
        <v>2</v>
      </c>
      <c r="F10" s="97"/>
      <c r="G10" s="110" t="s">
        <v>56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pans="1:255" s="77" customFormat="1" ht="18" customHeight="1" x14ac:dyDescent="0.25">
      <c r="A11" s="73"/>
      <c r="B11" s="78" t="s">
        <v>47</v>
      </c>
      <c r="C11" s="107" t="s">
        <v>62</v>
      </c>
      <c r="D11" s="75"/>
      <c r="E11" s="96" t="s">
        <v>149</v>
      </c>
      <c r="F11" s="97"/>
      <c r="G11" s="110">
        <v>185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</row>
    <row r="12" spans="1:255" s="77" customFormat="1" ht="11.25" customHeight="1" x14ac:dyDescent="0.25">
      <c r="A12" s="73"/>
      <c r="B12" s="78" t="s">
        <v>48</v>
      </c>
      <c r="C12" s="106" t="s">
        <v>51</v>
      </c>
      <c r="D12" s="75"/>
      <c r="E12" s="104" t="s">
        <v>3</v>
      </c>
      <c r="F12" s="105"/>
      <c r="G12" s="111">
        <f>+G9*G11</f>
        <v>13875000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</row>
    <row r="13" spans="1:255" s="77" customFormat="1" ht="11.25" customHeight="1" x14ac:dyDescent="0.25">
      <c r="A13" s="73"/>
      <c r="B13" s="78" t="s">
        <v>49</v>
      </c>
      <c r="C13" s="106" t="s">
        <v>52</v>
      </c>
      <c r="D13" s="75"/>
      <c r="E13" s="96" t="s">
        <v>4</v>
      </c>
      <c r="F13" s="97"/>
      <c r="G13" s="112" t="s">
        <v>63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</row>
    <row r="14" spans="1:255" s="77" customFormat="1" ht="15" x14ac:dyDescent="0.25">
      <c r="A14" s="73"/>
      <c r="B14" s="78" t="s">
        <v>5</v>
      </c>
      <c r="C14" s="106" t="s">
        <v>53</v>
      </c>
      <c r="D14" s="75"/>
      <c r="E14" s="96" t="s">
        <v>6</v>
      </c>
      <c r="F14" s="97"/>
      <c r="G14" s="113" t="s">
        <v>56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</row>
    <row r="15" spans="1:255" s="77" customFormat="1" ht="25.5" customHeight="1" x14ac:dyDescent="0.25">
      <c r="A15" s="73"/>
      <c r="B15" s="78" t="s">
        <v>7</v>
      </c>
      <c r="C15" s="108" t="s">
        <v>54</v>
      </c>
      <c r="D15" s="75"/>
      <c r="E15" s="100" t="s">
        <v>8</v>
      </c>
      <c r="F15" s="101"/>
      <c r="G15" s="114" t="s">
        <v>64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</row>
    <row r="16" spans="1:255" ht="12" customHeight="1" x14ac:dyDescent="0.25">
      <c r="A16" s="2"/>
      <c r="B16" s="79"/>
      <c r="C16" s="6"/>
      <c r="D16" s="7"/>
      <c r="E16" s="8"/>
      <c r="F16" s="8"/>
      <c r="G16" s="80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102" t="s">
        <v>65</v>
      </c>
      <c r="C17" s="103"/>
      <c r="D17" s="103"/>
      <c r="E17" s="103"/>
      <c r="F17" s="103"/>
      <c r="G17" s="103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81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82" t="s">
        <v>9</v>
      </c>
      <c r="C19" s="83"/>
      <c r="D19" s="84"/>
      <c r="E19" s="84"/>
      <c r="F19" s="85"/>
      <c r="G19" s="86"/>
    </row>
    <row r="20" spans="1:255" ht="24" customHeight="1" x14ac:dyDescent="0.25">
      <c r="A20" s="5"/>
      <c r="B20" s="87" t="s">
        <v>10</v>
      </c>
      <c r="C20" s="88" t="s">
        <v>11</v>
      </c>
      <c r="D20" s="88" t="s">
        <v>12</v>
      </c>
      <c r="E20" s="87" t="s">
        <v>13</v>
      </c>
      <c r="F20" s="88" t="s">
        <v>14</v>
      </c>
      <c r="G20" s="87" t="s">
        <v>15</v>
      </c>
    </row>
    <row r="21" spans="1:255" s="77" customFormat="1" ht="12" customHeight="1" x14ac:dyDescent="0.25">
      <c r="A21" s="73"/>
      <c r="B21" s="89" t="s">
        <v>66</v>
      </c>
      <c r="C21" s="90" t="s">
        <v>16</v>
      </c>
      <c r="D21" s="90">
        <v>1</v>
      </c>
      <c r="E21" s="90" t="s">
        <v>67</v>
      </c>
      <c r="F21" s="91">
        <v>20000</v>
      </c>
      <c r="G21" s="92">
        <f t="shared" ref="G21:G22" si="0">+F21*D21</f>
        <v>20000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</row>
    <row r="22" spans="1:255" s="77" customFormat="1" ht="12" customHeight="1" x14ac:dyDescent="0.25">
      <c r="A22" s="73"/>
      <c r="B22" s="89" t="s">
        <v>68</v>
      </c>
      <c r="C22" s="90" t="s">
        <v>16</v>
      </c>
      <c r="D22" s="90">
        <v>2</v>
      </c>
      <c r="E22" s="90" t="s">
        <v>67</v>
      </c>
      <c r="F22" s="91">
        <v>20000</v>
      </c>
      <c r="G22" s="92">
        <f t="shared" si="0"/>
        <v>40000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</row>
    <row r="23" spans="1:255" s="77" customFormat="1" ht="12" customHeight="1" x14ac:dyDescent="0.25">
      <c r="A23" s="73"/>
      <c r="B23" s="89" t="s">
        <v>69</v>
      </c>
      <c r="C23" s="90" t="s">
        <v>16</v>
      </c>
      <c r="D23" s="90">
        <v>1</v>
      </c>
      <c r="E23" s="90" t="s">
        <v>67</v>
      </c>
      <c r="F23" s="91">
        <v>20000</v>
      </c>
      <c r="G23" s="92">
        <f>+F23*D23</f>
        <v>20000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</row>
    <row r="24" spans="1:255" s="77" customFormat="1" ht="12" customHeight="1" x14ac:dyDescent="0.25">
      <c r="A24" s="73"/>
      <c r="B24" s="89" t="s">
        <v>70</v>
      </c>
      <c r="C24" s="90" t="s">
        <v>16</v>
      </c>
      <c r="D24" s="90">
        <v>10</v>
      </c>
      <c r="E24" s="90" t="s">
        <v>71</v>
      </c>
      <c r="F24" s="91">
        <v>20000</v>
      </c>
      <c r="G24" s="92">
        <f t="shared" ref="G24:G26" si="1">+F24*D24</f>
        <v>200000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</row>
    <row r="25" spans="1:255" s="77" customFormat="1" ht="12" customHeight="1" x14ac:dyDescent="0.25">
      <c r="A25" s="73"/>
      <c r="B25" s="89" t="s">
        <v>72</v>
      </c>
      <c r="C25" s="90" t="s">
        <v>16</v>
      </c>
      <c r="D25" s="90">
        <v>10</v>
      </c>
      <c r="E25" s="90" t="s">
        <v>73</v>
      </c>
      <c r="F25" s="91">
        <v>20000</v>
      </c>
      <c r="G25" s="92">
        <f t="shared" si="1"/>
        <v>200000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</row>
    <row r="26" spans="1:255" s="77" customFormat="1" ht="12" customHeight="1" x14ac:dyDescent="0.25">
      <c r="A26" s="73"/>
      <c r="B26" s="89" t="s">
        <v>74</v>
      </c>
      <c r="C26" s="90" t="s">
        <v>16</v>
      </c>
      <c r="D26" s="90">
        <v>1</v>
      </c>
      <c r="E26" s="90" t="s">
        <v>75</v>
      </c>
      <c r="F26" s="91">
        <v>20000</v>
      </c>
      <c r="G26" s="92">
        <f t="shared" si="1"/>
        <v>20000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</row>
    <row r="27" spans="1:255" s="77" customFormat="1" ht="12" customHeight="1" x14ac:dyDescent="0.25">
      <c r="A27" s="73"/>
      <c r="B27" s="89" t="s">
        <v>76</v>
      </c>
      <c r="C27" s="90" t="s">
        <v>16</v>
      </c>
      <c r="D27" s="90">
        <v>2</v>
      </c>
      <c r="E27" s="90" t="s">
        <v>75</v>
      </c>
      <c r="F27" s="91">
        <v>20000</v>
      </c>
      <c r="G27" s="92">
        <f>+F27*D27</f>
        <v>40000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</row>
    <row r="28" spans="1:255" s="77" customFormat="1" ht="12" customHeight="1" x14ac:dyDescent="0.25">
      <c r="A28" s="73"/>
      <c r="B28" s="89" t="s">
        <v>77</v>
      </c>
      <c r="C28" s="90" t="s">
        <v>16</v>
      </c>
      <c r="D28" s="90">
        <v>38</v>
      </c>
      <c r="E28" s="90" t="s">
        <v>73</v>
      </c>
      <c r="F28" s="91">
        <v>20000</v>
      </c>
      <c r="G28" s="92">
        <f t="shared" ref="G28:G30" si="2">+F28*D28</f>
        <v>760000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</row>
    <row r="29" spans="1:255" s="77" customFormat="1" ht="12" customHeight="1" x14ac:dyDescent="0.25">
      <c r="A29" s="73"/>
      <c r="B29" s="89" t="s">
        <v>78</v>
      </c>
      <c r="C29" s="90" t="s">
        <v>16</v>
      </c>
      <c r="D29" s="90">
        <v>2</v>
      </c>
      <c r="E29" s="90" t="s">
        <v>79</v>
      </c>
      <c r="F29" s="91">
        <v>20000</v>
      </c>
      <c r="G29" s="92">
        <f t="shared" si="2"/>
        <v>40000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</row>
    <row r="30" spans="1:255" s="77" customFormat="1" ht="12" customHeight="1" x14ac:dyDescent="0.25">
      <c r="A30" s="73"/>
      <c r="B30" s="89" t="s">
        <v>80</v>
      </c>
      <c r="C30" s="90" t="s">
        <v>16</v>
      </c>
      <c r="D30" s="90">
        <v>2</v>
      </c>
      <c r="E30" s="90" t="s">
        <v>81</v>
      </c>
      <c r="F30" s="91">
        <v>20000</v>
      </c>
      <c r="G30" s="92">
        <f t="shared" si="2"/>
        <v>40000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</row>
    <row r="31" spans="1:255" s="77" customFormat="1" ht="12" customHeight="1" x14ac:dyDescent="0.25">
      <c r="A31" s="73"/>
      <c r="B31" s="89" t="s">
        <v>82</v>
      </c>
      <c r="C31" s="90" t="s">
        <v>16</v>
      </c>
      <c r="D31" s="90">
        <v>2</v>
      </c>
      <c r="E31" s="90" t="s">
        <v>83</v>
      </c>
      <c r="F31" s="91">
        <v>20000</v>
      </c>
      <c r="G31" s="92">
        <f>+F31*D31</f>
        <v>40000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</row>
    <row r="32" spans="1:255" s="77" customFormat="1" ht="12" customHeight="1" x14ac:dyDescent="0.25">
      <c r="A32" s="73"/>
      <c r="B32" s="89" t="s">
        <v>84</v>
      </c>
      <c r="C32" s="90" t="s">
        <v>16</v>
      </c>
      <c r="D32" s="90">
        <v>2</v>
      </c>
      <c r="E32" s="90" t="s">
        <v>85</v>
      </c>
      <c r="F32" s="91">
        <v>20000</v>
      </c>
      <c r="G32" s="92">
        <f t="shared" ref="G32" si="3">+F32*D32</f>
        <v>40000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</row>
    <row r="33" spans="1:255" s="77" customFormat="1" ht="12" customHeight="1" x14ac:dyDescent="0.25">
      <c r="A33" s="73"/>
      <c r="B33" s="89" t="s">
        <v>86</v>
      </c>
      <c r="C33" s="90" t="s">
        <v>16</v>
      </c>
      <c r="D33" s="90">
        <v>4</v>
      </c>
      <c r="E33" s="90" t="s">
        <v>87</v>
      </c>
      <c r="F33" s="91">
        <v>20000</v>
      </c>
      <c r="G33" s="92">
        <f>+F33*D33</f>
        <v>80000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</row>
    <row r="34" spans="1:255" s="77" customFormat="1" ht="12" customHeight="1" x14ac:dyDescent="0.25">
      <c r="A34" s="73"/>
      <c r="B34" s="89" t="s">
        <v>88</v>
      </c>
      <c r="C34" s="90" t="s">
        <v>16</v>
      </c>
      <c r="D34" s="90">
        <v>2.5</v>
      </c>
      <c r="E34" s="90" t="s">
        <v>87</v>
      </c>
      <c r="F34" s="91">
        <v>20000</v>
      </c>
      <c r="G34" s="92">
        <f t="shared" ref="G34:G36" si="4">+F34*D34</f>
        <v>50000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</row>
    <row r="35" spans="1:255" s="77" customFormat="1" ht="12" customHeight="1" x14ac:dyDescent="0.25">
      <c r="A35" s="73"/>
      <c r="B35" s="89" t="s">
        <v>89</v>
      </c>
      <c r="C35" s="90" t="s">
        <v>16</v>
      </c>
      <c r="D35" s="90">
        <v>2</v>
      </c>
      <c r="E35" s="90" t="s">
        <v>90</v>
      </c>
      <c r="F35" s="91">
        <v>20000</v>
      </c>
      <c r="G35" s="92">
        <f t="shared" si="4"/>
        <v>40000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</row>
    <row r="36" spans="1:255" s="77" customFormat="1" ht="12" customHeight="1" x14ac:dyDescent="0.25">
      <c r="A36" s="73"/>
      <c r="B36" s="89" t="s">
        <v>86</v>
      </c>
      <c r="C36" s="90" t="s">
        <v>16</v>
      </c>
      <c r="D36" s="90">
        <v>4</v>
      </c>
      <c r="E36" s="90" t="s">
        <v>90</v>
      </c>
      <c r="F36" s="91">
        <v>20000</v>
      </c>
      <c r="G36" s="92">
        <f t="shared" si="4"/>
        <v>80000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</row>
    <row r="37" spans="1:255" s="77" customFormat="1" ht="12" customHeight="1" x14ac:dyDescent="0.25">
      <c r="A37" s="73"/>
      <c r="B37" s="89" t="s">
        <v>91</v>
      </c>
      <c r="C37" s="90" t="s">
        <v>16</v>
      </c>
      <c r="D37" s="90">
        <v>20</v>
      </c>
      <c r="E37" s="90" t="s">
        <v>92</v>
      </c>
      <c r="F37" s="91">
        <v>20000</v>
      </c>
      <c r="G37" s="92">
        <f>+F37*D37</f>
        <v>400000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</row>
    <row r="38" spans="1:255" s="77" customFormat="1" ht="12" customHeight="1" x14ac:dyDescent="0.25">
      <c r="A38" s="73"/>
      <c r="B38" s="89" t="s">
        <v>93</v>
      </c>
      <c r="C38" s="90" t="s">
        <v>16</v>
      </c>
      <c r="D38" s="90">
        <v>10</v>
      </c>
      <c r="E38" s="90" t="s">
        <v>92</v>
      </c>
      <c r="F38" s="91">
        <v>20000</v>
      </c>
      <c r="G38" s="92">
        <f t="shared" ref="G38:G40" si="5">+F38*D38</f>
        <v>200000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</row>
    <row r="39" spans="1:255" s="77" customFormat="1" ht="12" customHeight="1" x14ac:dyDescent="0.25">
      <c r="A39" s="73"/>
      <c r="B39" s="89" t="s">
        <v>94</v>
      </c>
      <c r="C39" s="90" t="s">
        <v>16</v>
      </c>
      <c r="D39" s="90">
        <v>8</v>
      </c>
      <c r="E39" s="90" t="s">
        <v>92</v>
      </c>
      <c r="F39" s="91">
        <v>20000</v>
      </c>
      <c r="G39" s="92">
        <f t="shared" si="5"/>
        <v>160000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</row>
    <row r="40" spans="1:255" s="77" customFormat="1" ht="12" customHeight="1" x14ac:dyDescent="0.25">
      <c r="A40" s="73"/>
      <c r="B40" s="89" t="s">
        <v>95</v>
      </c>
      <c r="C40" s="90" t="s">
        <v>16</v>
      </c>
      <c r="D40" s="90">
        <v>2.5</v>
      </c>
      <c r="E40" s="90" t="s">
        <v>92</v>
      </c>
      <c r="F40" s="91">
        <v>20000</v>
      </c>
      <c r="G40" s="92">
        <f t="shared" si="5"/>
        <v>50000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</row>
    <row r="41" spans="1:255" s="77" customFormat="1" ht="12" customHeight="1" x14ac:dyDescent="0.25">
      <c r="A41" s="73"/>
      <c r="B41" s="89" t="s">
        <v>96</v>
      </c>
      <c r="C41" s="90" t="s">
        <v>16</v>
      </c>
      <c r="D41" s="90">
        <v>16</v>
      </c>
      <c r="E41" s="90" t="s">
        <v>92</v>
      </c>
      <c r="F41" s="91">
        <v>20000</v>
      </c>
      <c r="G41" s="92">
        <f>+F41*D41</f>
        <v>320000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</row>
    <row r="42" spans="1:255" ht="11.25" customHeight="1" x14ac:dyDescent="0.25">
      <c r="B42" s="16" t="s">
        <v>17</v>
      </c>
      <c r="C42" s="17"/>
      <c r="D42" s="17"/>
      <c r="E42" s="17"/>
      <c r="F42" s="18"/>
      <c r="G42" s="19">
        <f>SUM(G21:G41)</f>
        <v>2840000</v>
      </c>
    </row>
    <row r="43" spans="1:255" ht="15.75" customHeight="1" x14ac:dyDescent="0.25">
      <c r="A43" s="5"/>
      <c r="B43" s="13"/>
      <c r="C43" s="14"/>
      <c r="D43" s="14"/>
      <c r="E43" s="14"/>
      <c r="F43" s="15"/>
      <c r="G43" s="15"/>
      <c r="K43" s="66"/>
    </row>
    <row r="44" spans="1:255" ht="12" customHeight="1" x14ac:dyDescent="0.25">
      <c r="A44" s="5"/>
      <c r="B44" s="82" t="s">
        <v>18</v>
      </c>
      <c r="C44" s="83"/>
      <c r="D44" s="84"/>
      <c r="E44" s="84"/>
      <c r="F44" s="85"/>
      <c r="G44" s="86"/>
    </row>
    <row r="45" spans="1:255" ht="24" customHeight="1" x14ac:dyDescent="0.25">
      <c r="A45" s="5"/>
      <c r="B45" s="87" t="s">
        <v>10</v>
      </c>
      <c r="C45" s="88" t="s">
        <v>11</v>
      </c>
      <c r="D45" s="88" t="s">
        <v>12</v>
      </c>
      <c r="E45" s="87" t="s">
        <v>13</v>
      </c>
      <c r="F45" s="88" t="s">
        <v>14</v>
      </c>
      <c r="G45" s="87" t="s">
        <v>15</v>
      </c>
    </row>
    <row r="46" spans="1:255" s="77" customFormat="1" ht="12" customHeight="1" x14ac:dyDescent="0.25">
      <c r="A46" s="73"/>
      <c r="B46" s="89"/>
      <c r="C46" s="90"/>
      <c r="D46" s="90"/>
      <c r="E46" s="90"/>
      <c r="F46" s="91"/>
      <c r="G46" s="92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</row>
    <row r="47" spans="1:255" ht="11.25" customHeight="1" x14ac:dyDescent="0.25">
      <c r="B47" s="16" t="s">
        <v>19</v>
      </c>
      <c r="C47" s="17"/>
      <c r="D47" s="17"/>
      <c r="E47" s="17"/>
      <c r="F47" s="18"/>
      <c r="G47" s="19">
        <f>SUM(G46)</f>
        <v>0</v>
      </c>
    </row>
    <row r="48" spans="1:255" ht="15.75" customHeight="1" x14ac:dyDescent="0.25">
      <c r="A48" s="5"/>
      <c r="B48" s="13"/>
      <c r="C48" s="14"/>
      <c r="D48" s="14"/>
      <c r="E48" s="14"/>
      <c r="F48" s="15"/>
      <c r="G48" s="15"/>
      <c r="K48" s="66"/>
    </row>
    <row r="49" spans="1:255" ht="12" customHeight="1" x14ac:dyDescent="0.25">
      <c r="A49" s="5"/>
      <c r="B49" s="82" t="s">
        <v>20</v>
      </c>
      <c r="C49" s="83"/>
      <c r="D49" s="84"/>
      <c r="E49" s="84"/>
      <c r="F49" s="85"/>
      <c r="G49" s="86"/>
    </row>
    <row r="50" spans="1:255" ht="24" customHeight="1" x14ac:dyDescent="0.25">
      <c r="A50" s="5"/>
      <c r="B50" s="87" t="s">
        <v>10</v>
      </c>
      <c r="C50" s="88" t="s">
        <v>11</v>
      </c>
      <c r="D50" s="88" t="s">
        <v>12</v>
      </c>
      <c r="E50" s="87" t="s">
        <v>13</v>
      </c>
      <c r="F50" s="88" t="s">
        <v>14</v>
      </c>
      <c r="G50" s="87" t="s">
        <v>15</v>
      </c>
    </row>
    <row r="51" spans="1:255" s="77" customFormat="1" ht="12" customHeight="1" x14ac:dyDescent="0.25">
      <c r="A51" s="73"/>
      <c r="B51" s="89" t="s">
        <v>97</v>
      </c>
      <c r="C51" s="90" t="s">
        <v>98</v>
      </c>
      <c r="D51" s="90">
        <v>0.4</v>
      </c>
      <c r="E51" s="90" t="s">
        <v>99</v>
      </c>
      <c r="F51" s="91">
        <v>115000</v>
      </c>
      <c r="G51" s="92">
        <f t="shared" ref="G51:G57" si="6">+F51*D51</f>
        <v>46000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</row>
    <row r="52" spans="1:255" s="77" customFormat="1" ht="12" customHeight="1" x14ac:dyDescent="0.25">
      <c r="A52" s="73"/>
      <c r="B52" s="89" t="s">
        <v>100</v>
      </c>
      <c r="C52" s="90" t="s">
        <v>98</v>
      </c>
      <c r="D52" s="90">
        <v>0.4</v>
      </c>
      <c r="E52" s="90" t="s">
        <v>99</v>
      </c>
      <c r="F52" s="91">
        <v>145000</v>
      </c>
      <c r="G52" s="92">
        <f t="shared" si="6"/>
        <v>58000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</row>
    <row r="53" spans="1:255" s="77" customFormat="1" ht="12" customHeight="1" x14ac:dyDescent="0.25">
      <c r="A53" s="73"/>
      <c r="B53" s="89" t="s">
        <v>101</v>
      </c>
      <c r="C53" s="90" t="s">
        <v>98</v>
      </c>
      <c r="D53" s="90">
        <v>0.2</v>
      </c>
      <c r="E53" s="90" t="s">
        <v>99</v>
      </c>
      <c r="F53" s="91">
        <v>75000</v>
      </c>
      <c r="G53" s="92">
        <f t="shared" si="6"/>
        <v>15000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</row>
    <row r="54" spans="1:255" s="77" customFormat="1" ht="12" customHeight="1" x14ac:dyDescent="0.25">
      <c r="A54" s="73"/>
      <c r="B54" s="89" t="s">
        <v>102</v>
      </c>
      <c r="C54" s="90" t="s">
        <v>98</v>
      </c>
      <c r="D54" s="90">
        <v>0.2</v>
      </c>
      <c r="E54" s="90" t="s">
        <v>99</v>
      </c>
      <c r="F54" s="91">
        <v>145000</v>
      </c>
      <c r="G54" s="92">
        <f t="shared" si="6"/>
        <v>29000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</row>
    <row r="55" spans="1:255" s="77" customFormat="1" ht="12" customHeight="1" x14ac:dyDescent="0.25">
      <c r="A55" s="73"/>
      <c r="B55" s="89" t="s">
        <v>103</v>
      </c>
      <c r="C55" s="90" t="s">
        <v>98</v>
      </c>
      <c r="D55" s="90">
        <v>0.2</v>
      </c>
      <c r="E55" s="90" t="s">
        <v>104</v>
      </c>
      <c r="F55" s="91">
        <v>75000</v>
      </c>
      <c r="G55" s="92">
        <f t="shared" si="6"/>
        <v>15000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</row>
    <row r="56" spans="1:255" s="77" customFormat="1" ht="12" customHeight="1" x14ac:dyDescent="0.25">
      <c r="A56" s="73"/>
      <c r="B56" s="89" t="s">
        <v>105</v>
      </c>
      <c r="C56" s="90" t="s">
        <v>98</v>
      </c>
      <c r="D56" s="90">
        <v>0.2</v>
      </c>
      <c r="E56" s="90" t="s">
        <v>104</v>
      </c>
      <c r="F56" s="91">
        <v>75000</v>
      </c>
      <c r="G56" s="92">
        <f t="shared" si="6"/>
        <v>15000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76"/>
      <c r="IU56" s="76"/>
    </row>
    <row r="57" spans="1:255" s="77" customFormat="1" ht="12" customHeight="1" x14ac:dyDescent="0.25">
      <c r="A57" s="73"/>
      <c r="B57" s="89" t="s">
        <v>106</v>
      </c>
      <c r="C57" s="90" t="s">
        <v>98</v>
      </c>
      <c r="D57" s="90">
        <v>0.125</v>
      </c>
      <c r="E57" s="90" t="s">
        <v>104</v>
      </c>
      <c r="F57" s="91">
        <v>140000</v>
      </c>
      <c r="G57" s="92">
        <f t="shared" si="6"/>
        <v>17500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76"/>
      <c r="IP57" s="76"/>
      <c r="IQ57" s="76"/>
      <c r="IR57" s="76"/>
      <c r="IS57" s="76"/>
      <c r="IT57" s="76"/>
      <c r="IU57" s="76"/>
    </row>
    <row r="58" spans="1:255" s="77" customFormat="1" ht="12" customHeight="1" x14ac:dyDescent="0.25">
      <c r="A58" s="73"/>
      <c r="B58" s="89" t="s">
        <v>107</v>
      </c>
      <c r="C58" s="90" t="s">
        <v>98</v>
      </c>
      <c r="D58" s="90">
        <v>1</v>
      </c>
      <c r="E58" s="90" t="s">
        <v>92</v>
      </c>
      <c r="F58" s="91">
        <v>35000</v>
      </c>
      <c r="G58" s="92">
        <f t="shared" ref="G58" si="7">+F58*D58</f>
        <v>35000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76"/>
      <c r="IU58" s="76"/>
    </row>
    <row r="59" spans="1:255" ht="12" customHeight="1" x14ac:dyDescent="0.25">
      <c r="A59" s="33"/>
      <c r="B59" s="67" t="s">
        <v>21</v>
      </c>
      <c r="C59" s="68"/>
      <c r="D59" s="68"/>
      <c r="E59" s="68"/>
      <c r="F59" s="69"/>
      <c r="G59" s="70">
        <f>SUM(G51:G58)</f>
        <v>230500</v>
      </c>
    </row>
    <row r="60" spans="1:255" ht="12" customHeight="1" x14ac:dyDescent="0.25">
      <c r="A60" s="33"/>
      <c r="B60" s="13"/>
      <c r="C60" s="14"/>
      <c r="D60" s="14"/>
      <c r="E60" s="14"/>
      <c r="F60" s="15"/>
      <c r="G60" s="15"/>
    </row>
    <row r="61" spans="1:255" ht="12" customHeight="1" x14ac:dyDescent="0.25">
      <c r="A61" s="5"/>
      <c r="B61" s="82" t="s">
        <v>22</v>
      </c>
      <c r="C61" s="83"/>
      <c r="D61" s="84"/>
      <c r="E61" s="84"/>
      <c r="F61" s="85"/>
      <c r="G61" s="86"/>
    </row>
    <row r="62" spans="1:255" ht="24" customHeight="1" x14ac:dyDescent="0.25">
      <c r="A62" s="5"/>
      <c r="B62" s="87" t="s">
        <v>23</v>
      </c>
      <c r="C62" s="88" t="s">
        <v>24</v>
      </c>
      <c r="D62" s="88" t="s">
        <v>25</v>
      </c>
      <c r="E62" s="87" t="s">
        <v>13</v>
      </c>
      <c r="F62" s="88" t="s">
        <v>14</v>
      </c>
      <c r="G62" s="87" t="s">
        <v>15</v>
      </c>
    </row>
    <row r="63" spans="1:255" s="77" customFormat="1" ht="12" customHeight="1" x14ac:dyDescent="0.25">
      <c r="A63" s="73"/>
      <c r="B63" s="93" t="s">
        <v>139</v>
      </c>
      <c r="C63" s="90"/>
      <c r="D63" s="90"/>
      <c r="E63" s="90"/>
      <c r="F63" s="91"/>
      <c r="G63" s="92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</row>
    <row r="64" spans="1:255" s="77" customFormat="1" ht="12" customHeight="1" x14ac:dyDescent="0.25">
      <c r="A64" s="73"/>
      <c r="B64" s="89" t="s">
        <v>108</v>
      </c>
      <c r="C64" s="90" t="s">
        <v>109</v>
      </c>
      <c r="D64" s="90">
        <v>3</v>
      </c>
      <c r="E64" s="90" t="s">
        <v>99</v>
      </c>
      <c r="F64" s="91">
        <v>199140</v>
      </c>
      <c r="G64" s="92">
        <f t="shared" ref="G64:G72" si="8">+F64*D64</f>
        <v>597420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76"/>
      <c r="IU64" s="76"/>
    </row>
    <row r="65" spans="1:255" s="77" customFormat="1" ht="12" customHeight="1" x14ac:dyDescent="0.25">
      <c r="A65" s="73"/>
      <c r="B65" s="93" t="s">
        <v>140</v>
      </c>
      <c r="C65" s="90"/>
      <c r="D65" s="90"/>
      <c r="E65" s="90"/>
      <c r="F65" s="91"/>
      <c r="G65" s="92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</row>
    <row r="66" spans="1:255" s="77" customFormat="1" ht="12" customHeight="1" x14ac:dyDescent="0.25">
      <c r="A66" s="73"/>
      <c r="B66" s="89" t="s">
        <v>110</v>
      </c>
      <c r="C66" s="90" t="s">
        <v>26</v>
      </c>
      <c r="D66" s="90">
        <v>400</v>
      </c>
      <c r="E66" s="90" t="s">
        <v>111</v>
      </c>
      <c r="F66" s="91">
        <v>1067</v>
      </c>
      <c r="G66" s="92">
        <f t="shared" ref="G66:G67" si="9">+F66*D66</f>
        <v>426800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  <c r="IT66" s="76"/>
      <c r="IU66" s="76"/>
    </row>
    <row r="67" spans="1:255" s="77" customFormat="1" ht="12" customHeight="1" x14ac:dyDescent="0.25">
      <c r="A67" s="73"/>
      <c r="B67" s="89" t="s">
        <v>112</v>
      </c>
      <c r="C67" s="90" t="s">
        <v>26</v>
      </c>
      <c r="D67" s="90">
        <v>600</v>
      </c>
      <c r="E67" s="90" t="s">
        <v>111</v>
      </c>
      <c r="F67" s="91">
        <v>1718</v>
      </c>
      <c r="G67" s="92">
        <f t="shared" si="9"/>
        <v>1030800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  <c r="IJ67" s="76"/>
      <c r="IK67" s="76"/>
      <c r="IL67" s="76"/>
      <c r="IM67" s="76"/>
      <c r="IN67" s="76"/>
      <c r="IO67" s="76"/>
      <c r="IP67" s="76"/>
      <c r="IQ67" s="76"/>
      <c r="IR67" s="76"/>
      <c r="IS67" s="76"/>
      <c r="IT67" s="76"/>
      <c r="IU67" s="76"/>
    </row>
    <row r="68" spans="1:255" s="77" customFormat="1" ht="12" customHeight="1" x14ac:dyDescent="0.25">
      <c r="A68" s="73"/>
      <c r="B68" s="89" t="s">
        <v>113</v>
      </c>
      <c r="C68" s="90" t="s">
        <v>26</v>
      </c>
      <c r="D68" s="90">
        <v>300</v>
      </c>
      <c r="E68" s="90" t="s">
        <v>104</v>
      </c>
      <c r="F68" s="91">
        <v>1208</v>
      </c>
      <c r="G68" s="92">
        <f t="shared" si="8"/>
        <v>362400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6"/>
      <c r="IL68" s="76"/>
      <c r="IM68" s="76"/>
      <c r="IN68" s="76"/>
      <c r="IO68" s="76"/>
      <c r="IP68" s="76"/>
      <c r="IQ68" s="76"/>
      <c r="IR68" s="76"/>
      <c r="IS68" s="76"/>
      <c r="IT68" s="76"/>
      <c r="IU68" s="76"/>
    </row>
    <row r="69" spans="1:255" s="77" customFormat="1" ht="12" customHeight="1" x14ac:dyDescent="0.25">
      <c r="A69" s="73"/>
      <c r="B69" s="89" t="s">
        <v>114</v>
      </c>
      <c r="C69" s="90" t="s">
        <v>26</v>
      </c>
      <c r="D69" s="90">
        <v>200</v>
      </c>
      <c r="E69" s="90" t="s">
        <v>115</v>
      </c>
      <c r="F69" s="91">
        <v>1533</v>
      </c>
      <c r="G69" s="92">
        <f t="shared" si="8"/>
        <v>306600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  <c r="IN69" s="76"/>
      <c r="IO69" s="76"/>
      <c r="IP69" s="76"/>
      <c r="IQ69" s="76"/>
      <c r="IR69" s="76"/>
      <c r="IS69" s="76"/>
      <c r="IT69" s="76"/>
      <c r="IU69" s="76"/>
    </row>
    <row r="70" spans="1:255" s="77" customFormat="1" ht="12" customHeight="1" x14ac:dyDescent="0.25">
      <c r="A70" s="73"/>
      <c r="B70" s="89" t="s">
        <v>116</v>
      </c>
      <c r="C70" s="90" t="s">
        <v>117</v>
      </c>
      <c r="D70" s="90">
        <v>1</v>
      </c>
      <c r="E70" s="90" t="s">
        <v>118</v>
      </c>
      <c r="F70" s="91">
        <v>22610</v>
      </c>
      <c r="G70" s="92">
        <f t="shared" si="8"/>
        <v>22610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  <c r="IO70" s="76"/>
      <c r="IP70" s="76"/>
      <c r="IQ70" s="76"/>
      <c r="IR70" s="76"/>
      <c r="IS70" s="76"/>
      <c r="IT70" s="76"/>
      <c r="IU70" s="76"/>
    </row>
    <row r="71" spans="1:255" s="77" customFormat="1" ht="12" customHeight="1" x14ac:dyDescent="0.25">
      <c r="A71" s="73"/>
      <c r="B71" s="89" t="s">
        <v>119</v>
      </c>
      <c r="C71" s="90" t="s">
        <v>117</v>
      </c>
      <c r="D71" s="90">
        <v>5</v>
      </c>
      <c r="E71" s="90" t="s">
        <v>120</v>
      </c>
      <c r="F71" s="91">
        <v>23770</v>
      </c>
      <c r="G71" s="92">
        <f t="shared" si="8"/>
        <v>118850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  <c r="IN71" s="76"/>
      <c r="IO71" s="76"/>
      <c r="IP71" s="76"/>
      <c r="IQ71" s="76"/>
      <c r="IR71" s="76"/>
      <c r="IS71" s="76"/>
      <c r="IT71" s="76"/>
      <c r="IU71" s="76"/>
    </row>
    <row r="72" spans="1:255" s="77" customFormat="1" ht="12" customHeight="1" x14ac:dyDescent="0.25">
      <c r="A72" s="73"/>
      <c r="B72" s="89" t="s">
        <v>121</v>
      </c>
      <c r="C72" s="90" t="s">
        <v>117</v>
      </c>
      <c r="D72" s="90">
        <v>5</v>
      </c>
      <c r="E72" s="90" t="s">
        <v>120</v>
      </c>
      <c r="F72" s="91">
        <v>16114</v>
      </c>
      <c r="G72" s="92">
        <f t="shared" si="8"/>
        <v>80570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  <c r="IH72" s="76"/>
      <c r="II72" s="76"/>
      <c r="IJ72" s="76"/>
      <c r="IK72" s="76"/>
      <c r="IL72" s="76"/>
      <c r="IM72" s="76"/>
      <c r="IN72" s="76"/>
      <c r="IO72" s="76"/>
      <c r="IP72" s="76"/>
      <c r="IQ72" s="76"/>
      <c r="IR72" s="76"/>
      <c r="IS72" s="76"/>
      <c r="IT72" s="76"/>
      <c r="IU72" s="76"/>
    </row>
    <row r="73" spans="1:255" s="77" customFormat="1" ht="12" customHeight="1" x14ac:dyDescent="0.25">
      <c r="A73" s="73"/>
      <c r="B73" s="93" t="s">
        <v>122</v>
      </c>
      <c r="C73" s="90"/>
      <c r="D73" s="90"/>
      <c r="E73" s="90"/>
      <c r="F73" s="91"/>
      <c r="G73" s="92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  <c r="IN73" s="76"/>
      <c r="IO73" s="76"/>
      <c r="IP73" s="76"/>
      <c r="IQ73" s="76"/>
      <c r="IR73" s="76"/>
      <c r="IS73" s="76"/>
      <c r="IT73" s="76"/>
      <c r="IU73" s="76"/>
    </row>
    <row r="74" spans="1:255" s="77" customFormat="1" ht="12" customHeight="1" x14ac:dyDescent="0.25">
      <c r="A74" s="73"/>
      <c r="B74" s="89" t="s">
        <v>123</v>
      </c>
      <c r="C74" s="90" t="s">
        <v>124</v>
      </c>
      <c r="D74" s="90">
        <v>0.2</v>
      </c>
      <c r="E74" s="90" t="s">
        <v>71</v>
      </c>
      <c r="F74" s="91">
        <v>208960</v>
      </c>
      <c r="G74" s="92">
        <f t="shared" ref="G74:G76" si="10">+F74*D74</f>
        <v>41792</v>
      </c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  <c r="IN74" s="76"/>
      <c r="IO74" s="76"/>
      <c r="IP74" s="76"/>
      <c r="IQ74" s="76"/>
      <c r="IR74" s="76"/>
      <c r="IS74" s="76"/>
      <c r="IT74" s="76"/>
      <c r="IU74" s="76"/>
    </row>
    <row r="75" spans="1:255" s="77" customFormat="1" ht="12" customHeight="1" x14ac:dyDescent="0.25">
      <c r="A75" s="73"/>
      <c r="B75" s="89" t="s">
        <v>125</v>
      </c>
      <c r="C75" s="90" t="s">
        <v>124</v>
      </c>
      <c r="D75" s="90">
        <v>6</v>
      </c>
      <c r="E75" s="90" t="s">
        <v>81</v>
      </c>
      <c r="F75" s="91">
        <v>4916</v>
      </c>
      <c r="G75" s="92">
        <f t="shared" si="10"/>
        <v>29496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  <c r="HE75" s="76"/>
      <c r="HF75" s="76"/>
      <c r="HG75" s="76"/>
      <c r="HH75" s="76"/>
      <c r="HI75" s="76"/>
      <c r="HJ75" s="76"/>
      <c r="HK75" s="76"/>
      <c r="HL75" s="76"/>
      <c r="HM75" s="76"/>
      <c r="HN75" s="76"/>
      <c r="HO75" s="76"/>
      <c r="HP75" s="76"/>
      <c r="HQ75" s="76"/>
      <c r="HR75" s="76"/>
      <c r="HS75" s="76"/>
      <c r="HT75" s="76"/>
      <c r="HU75" s="76"/>
      <c r="HV75" s="76"/>
      <c r="HW75" s="76"/>
      <c r="HX75" s="76"/>
      <c r="HY75" s="76"/>
      <c r="HZ75" s="76"/>
      <c r="IA75" s="76"/>
      <c r="IB75" s="76"/>
      <c r="IC75" s="76"/>
      <c r="ID75" s="76"/>
      <c r="IE75" s="76"/>
      <c r="IF75" s="76"/>
      <c r="IG75" s="76"/>
      <c r="IH75" s="76"/>
      <c r="II75" s="76"/>
      <c r="IJ75" s="76"/>
      <c r="IK75" s="76"/>
      <c r="IL75" s="76"/>
      <c r="IM75" s="76"/>
      <c r="IN75" s="76"/>
      <c r="IO75" s="76"/>
      <c r="IP75" s="76"/>
      <c r="IQ75" s="76"/>
      <c r="IR75" s="76"/>
      <c r="IS75" s="76"/>
      <c r="IT75" s="76"/>
      <c r="IU75" s="76"/>
    </row>
    <row r="76" spans="1:255" s="77" customFormat="1" ht="12" customHeight="1" x14ac:dyDescent="0.25">
      <c r="A76" s="73"/>
      <c r="B76" s="89" t="s">
        <v>126</v>
      </c>
      <c r="C76" s="90" t="s">
        <v>117</v>
      </c>
      <c r="D76" s="90">
        <v>2</v>
      </c>
      <c r="E76" s="90" t="s">
        <v>81</v>
      </c>
      <c r="F76" s="91">
        <v>18270</v>
      </c>
      <c r="G76" s="92">
        <f t="shared" si="10"/>
        <v>36540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</row>
    <row r="77" spans="1:255" s="77" customFormat="1" ht="12" customHeight="1" x14ac:dyDescent="0.25">
      <c r="A77" s="73"/>
      <c r="B77" s="89" t="s">
        <v>127</v>
      </c>
      <c r="C77" s="90" t="s">
        <v>117</v>
      </c>
      <c r="D77" s="90">
        <v>4</v>
      </c>
      <c r="E77" s="90" t="s">
        <v>128</v>
      </c>
      <c r="F77" s="91">
        <v>56530</v>
      </c>
      <c r="G77" s="92">
        <f t="shared" ref="G77:G82" si="11">+F77*D77</f>
        <v>226120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  <c r="IT77" s="76"/>
      <c r="IU77" s="76"/>
    </row>
    <row r="78" spans="1:255" s="77" customFormat="1" ht="12" customHeight="1" x14ac:dyDescent="0.25">
      <c r="A78" s="73"/>
      <c r="B78" s="89" t="s">
        <v>129</v>
      </c>
      <c r="C78" s="90" t="s">
        <v>117</v>
      </c>
      <c r="D78" s="90">
        <v>2.5</v>
      </c>
      <c r="E78" s="90" t="s">
        <v>128</v>
      </c>
      <c r="F78" s="91">
        <v>32960</v>
      </c>
      <c r="G78" s="92">
        <f t="shared" si="11"/>
        <v>82400</v>
      </c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6"/>
      <c r="HX78" s="76"/>
      <c r="HY78" s="76"/>
      <c r="HZ78" s="76"/>
      <c r="IA78" s="76"/>
      <c r="IB78" s="76"/>
      <c r="IC78" s="76"/>
      <c r="ID78" s="76"/>
      <c r="IE78" s="76"/>
      <c r="IF78" s="76"/>
      <c r="IG78" s="76"/>
      <c r="IH78" s="76"/>
      <c r="II78" s="76"/>
      <c r="IJ78" s="76"/>
      <c r="IK78" s="76"/>
      <c r="IL78" s="76"/>
      <c r="IM78" s="76"/>
      <c r="IN78" s="76"/>
      <c r="IO78" s="76"/>
      <c r="IP78" s="76"/>
      <c r="IQ78" s="76"/>
      <c r="IR78" s="76"/>
      <c r="IS78" s="76"/>
      <c r="IT78" s="76"/>
      <c r="IU78" s="76"/>
    </row>
    <row r="79" spans="1:255" s="77" customFormat="1" ht="12" customHeight="1" x14ac:dyDescent="0.25">
      <c r="A79" s="73"/>
      <c r="B79" s="89" t="s">
        <v>130</v>
      </c>
      <c r="C79" s="90" t="s">
        <v>124</v>
      </c>
      <c r="D79" s="90">
        <v>2.5</v>
      </c>
      <c r="E79" s="90" t="s">
        <v>128</v>
      </c>
      <c r="F79" s="91">
        <v>36350</v>
      </c>
      <c r="G79" s="92">
        <f t="shared" si="11"/>
        <v>90875</v>
      </c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  <c r="HE79" s="76"/>
      <c r="HF79" s="76"/>
      <c r="HG79" s="76"/>
      <c r="HH79" s="76"/>
      <c r="HI79" s="76"/>
      <c r="HJ79" s="76"/>
      <c r="HK79" s="76"/>
      <c r="HL79" s="76"/>
      <c r="HM79" s="76"/>
      <c r="HN79" s="76"/>
      <c r="HO79" s="76"/>
      <c r="HP79" s="76"/>
      <c r="HQ79" s="76"/>
      <c r="HR79" s="76"/>
      <c r="HS79" s="76"/>
      <c r="HT79" s="76"/>
      <c r="HU79" s="76"/>
      <c r="HV79" s="76"/>
      <c r="HW79" s="76"/>
      <c r="HX79" s="76"/>
      <c r="HY79" s="76"/>
      <c r="HZ79" s="76"/>
      <c r="IA79" s="76"/>
      <c r="IB79" s="76"/>
      <c r="IC79" s="76"/>
      <c r="ID79" s="76"/>
      <c r="IE79" s="76"/>
      <c r="IF79" s="76"/>
      <c r="IG79" s="76"/>
      <c r="IH79" s="76"/>
      <c r="II79" s="76"/>
      <c r="IJ79" s="76"/>
      <c r="IK79" s="76"/>
      <c r="IL79" s="76"/>
      <c r="IM79" s="76"/>
      <c r="IN79" s="76"/>
      <c r="IO79" s="76"/>
      <c r="IP79" s="76"/>
      <c r="IQ79" s="76"/>
      <c r="IR79" s="76"/>
      <c r="IS79" s="76"/>
      <c r="IT79" s="76"/>
      <c r="IU79" s="76"/>
    </row>
    <row r="80" spans="1:255" s="77" customFormat="1" ht="12" customHeight="1" x14ac:dyDescent="0.25">
      <c r="A80" s="73"/>
      <c r="B80" s="93" t="s">
        <v>131</v>
      </c>
      <c r="C80" s="90"/>
      <c r="D80" s="90"/>
      <c r="E80" s="90"/>
      <c r="F80" s="91"/>
      <c r="G80" s="92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B80" s="76"/>
      <c r="HC80" s="76"/>
      <c r="HD80" s="76"/>
      <c r="HE80" s="76"/>
      <c r="HF80" s="76"/>
      <c r="HG80" s="76"/>
      <c r="HH80" s="76"/>
      <c r="HI80" s="76"/>
      <c r="HJ80" s="76"/>
      <c r="HK80" s="76"/>
      <c r="HL80" s="76"/>
      <c r="HM80" s="76"/>
      <c r="HN80" s="76"/>
      <c r="HO80" s="76"/>
      <c r="HP80" s="76"/>
      <c r="HQ80" s="76"/>
      <c r="HR80" s="76"/>
      <c r="HS80" s="76"/>
      <c r="HT80" s="76"/>
      <c r="HU80" s="76"/>
      <c r="HV80" s="76"/>
      <c r="HW80" s="76"/>
      <c r="HX80" s="76"/>
      <c r="HY80" s="76"/>
      <c r="HZ80" s="76"/>
      <c r="IA80" s="76"/>
      <c r="IB80" s="76"/>
      <c r="IC80" s="76"/>
      <c r="ID80" s="76"/>
      <c r="IE80" s="76"/>
      <c r="IF80" s="76"/>
      <c r="IG80" s="76"/>
      <c r="IH80" s="76"/>
      <c r="II80" s="76"/>
      <c r="IJ80" s="76"/>
      <c r="IK80" s="76"/>
      <c r="IL80" s="76"/>
      <c r="IM80" s="76"/>
      <c r="IN80" s="76"/>
      <c r="IO80" s="76"/>
      <c r="IP80" s="76"/>
      <c r="IQ80" s="76"/>
      <c r="IR80" s="76"/>
      <c r="IS80" s="76"/>
      <c r="IT80" s="76"/>
      <c r="IU80" s="76"/>
    </row>
    <row r="81" spans="1:255" s="77" customFormat="1" ht="12" customHeight="1" x14ac:dyDescent="0.25">
      <c r="A81" s="73"/>
      <c r="B81" s="89" t="s">
        <v>132</v>
      </c>
      <c r="C81" s="90" t="s">
        <v>117</v>
      </c>
      <c r="D81" s="90">
        <v>2</v>
      </c>
      <c r="E81" s="90" t="s">
        <v>104</v>
      </c>
      <c r="F81" s="91">
        <v>46830</v>
      </c>
      <c r="G81" s="92">
        <f t="shared" si="11"/>
        <v>93660</v>
      </c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  <c r="GT81" s="76"/>
      <c r="GU81" s="76"/>
      <c r="GV81" s="76"/>
      <c r="GW81" s="76"/>
      <c r="GX81" s="76"/>
      <c r="GY81" s="76"/>
      <c r="GZ81" s="76"/>
      <c r="HA81" s="76"/>
      <c r="HB81" s="76"/>
      <c r="HC81" s="76"/>
      <c r="HD81" s="76"/>
      <c r="HE81" s="76"/>
      <c r="HF81" s="76"/>
      <c r="HG81" s="76"/>
      <c r="HH81" s="76"/>
      <c r="HI81" s="76"/>
      <c r="HJ81" s="76"/>
      <c r="HK81" s="76"/>
      <c r="HL81" s="76"/>
      <c r="HM81" s="76"/>
      <c r="HN81" s="76"/>
      <c r="HO81" s="76"/>
      <c r="HP81" s="76"/>
      <c r="HQ81" s="76"/>
      <c r="HR81" s="76"/>
      <c r="HS81" s="76"/>
      <c r="HT81" s="76"/>
      <c r="HU81" s="76"/>
      <c r="HV81" s="76"/>
      <c r="HW81" s="76"/>
      <c r="HX81" s="76"/>
      <c r="HY81" s="76"/>
      <c r="HZ81" s="76"/>
      <c r="IA81" s="76"/>
      <c r="IB81" s="76"/>
      <c r="IC81" s="76"/>
      <c r="ID81" s="76"/>
      <c r="IE81" s="76"/>
      <c r="IF81" s="76"/>
      <c r="IG81" s="76"/>
      <c r="IH81" s="76"/>
      <c r="II81" s="76"/>
      <c r="IJ81" s="76"/>
      <c r="IK81" s="76"/>
      <c r="IL81" s="76"/>
      <c r="IM81" s="76"/>
      <c r="IN81" s="76"/>
      <c r="IO81" s="76"/>
      <c r="IP81" s="76"/>
      <c r="IQ81" s="76"/>
      <c r="IR81" s="76"/>
      <c r="IS81" s="76"/>
      <c r="IT81" s="76"/>
      <c r="IU81" s="76"/>
    </row>
    <row r="82" spans="1:255" s="77" customFormat="1" ht="12" customHeight="1" x14ac:dyDescent="0.25">
      <c r="A82" s="73"/>
      <c r="B82" s="89" t="s">
        <v>133</v>
      </c>
      <c r="C82" s="90" t="s">
        <v>117</v>
      </c>
      <c r="D82" s="90">
        <v>1.5</v>
      </c>
      <c r="E82" s="90" t="s">
        <v>85</v>
      </c>
      <c r="F82" s="91">
        <v>46096</v>
      </c>
      <c r="G82" s="92">
        <f t="shared" si="11"/>
        <v>69144</v>
      </c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  <c r="GT82" s="76"/>
      <c r="GU82" s="76"/>
      <c r="GV82" s="76"/>
      <c r="GW82" s="76"/>
      <c r="GX82" s="76"/>
      <c r="GY82" s="76"/>
      <c r="GZ82" s="76"/>
      <c r="HA82" s="76"/>
      <c r="HB82" s="76"/>
      <c r="HC82" s="76"/>
      <c r="HD82" s="76"/>
      <c r="HE82" s="76"/>
      <c r="HF82" s="76"/>
      <c r="HG82" s="76"/>
      <c r="HH82" s="76"/>
      <c r="HI82" s="76"/>
      <c r="HJ82" s="76"/>
      <c r="HK82" s="76"/>
      <c r="HL82" s="76"/>
      <c r="HM82" s="76"/>
      <c r="HN82" s="76"/>
      <c r="HO82" s="76"/>
      <c r="HP82" s="76"/>
      <c r="HQ82" s="76"/>
      <c r="HR82" s="76"/>
      <c r="HS82" s="76"/>
      <c r="HT82" s="76"/>
      <c r="HU82" s="76"/>
      <c r="HV82" s="76"/>
      <c r="HW82" s="76"/>
      <c r="HX82" s="76"/>
      <c r="HY82" s="76"/>
      <c r="HZ82" s="76"/>
      <c r="IA82" s="76"/>
      <c r="IB82" s="76"/>
      <c r="IC82" s="76"/>
      <c r="ID82" s="76"/>
      <c r="IE82" s="76"/>
      <c r="IF82" s="76"/>
      <c r="IG82" s="76"/>
      <c r="IH82" s="76"/>
      <c r="II82" s="76"/>
      <c r="IJ82" s="76"/>
      <c r="IK82" s="76"/>
      <c r="IL82" s="76"/>
      <c r="IM82" s="76"/>
      <c r="IN82" s="76"/>
      <c r="IO82" s="76"/>
      <c r="IP82" s="76"/>
      <c r="IQ82" s="76"/>
      <c r="IR82" s="76"/>
      <c r="IS82" s="76"/>
      <c r="IT82" s="76"/>
      <c r="IU82" s="76"/>
    </row>
    <row r="83" spans="1:255" s="77" customFormat="1" ht="12" customHeight="1" x14ac:dyDescent="0.25">
      <c r="A83" s="73"/>
      <c r="B83" s="93" t="s">
        <v>134</v>
      </c>
      <c r="C83" s="90"/>
      <c r="D83" s="90"/>
      <c r="E83" s="90"/>
      <c r="F83" s="91"/>
      <c r="G83" s="92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B83" s="76"/>
      <c r="HC83" s="76"/>
      <c r="HD83" s="76"/>
      <c r="HE83" s="76"/>
      <c r="HF83" s="76"/>
      <c r="HG83" s="76"/>
      <c r="HH83" s="76"/>
      <c r="HI83" s="76"/>
      <c r="HJ83" s="76"/>
      <c r="HK83" s="76"/>
      <c r="HL83" s="76"/>
      <c r="HM83" s="76"/>
      <c r="HN83" s="76"/>
      <c r="HO83" s="76"/>
      <c r="HP83" s="76"/>
      <c r="HQ83" s="76"/>
      <c r="HR83" s="76"/>
      <c r="HS83" s="76"/>
      <c r="HT83" s="76"/>
      <c r="HU83" s="76"/>
      <c r="HV83" s="76"/>
      <c r="HW83" s="76"/>
      <c r="HX83" s="76"/>
      <c r="HY83" s="76"/>
      <c r="HZ83" s="76"/>
      <c r="IA83" s="76"/>
      <c r="IB83" s="76"/>
      <c r="IC83" s="76"/>
      <c r="ID83" s="76"/>
      <c r="IE83" s="76"/>
      <c r="IF83" s="76"/>
      <c r="IG83" s="76"/>
      <c r="IH83" s="76"/>
      <c r="II83" s="76"/>
      <c r="IJ83" s="76"/>
      <c r="IK83" s="76"/>
      <c r="IL83" s="76"/>
      <c r="IM83" s="76"/>
      <c r="IN83" s="76"/>
      <c r="IO83" s="76"/>
      <c r="IP83" s="76"/>
      <c r="IQ83" s="76"/>
      <c r="IR83" s="76"/>
      <c r="IS83" s="76"/>
      <c r="IT83" s="76"/>
      <c r="IU83" s="76"/>
    </row>
    <row r="84" spans="1:255" s="77" customFormat="1" ht="12" customHeight="1" x14ac:dyDescent="0.25">
      <c r="A84" s="73"/>
      <c r="B84" s="89" t="s">
        <v>135</v>
      </c>
      <c r="C84" s="90" t="s">
        <v>26</v>
      </c>
      <c r="D84" s="90">
        <v>0.3</v>
      </c>
      <c r="E84" s="90" t="s">
        <v>136</v>
      </c>
      <c r="F84" s="91">
        <v>68900</v>
      </c>
      <c r="G84" s="92">
        <f t="shared" ref="G84:G86" si="12">+F84*D84</f>
        <v>20670</v>
      </c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  <c r="HM84" s="76"/>
      <c r="HN84" s="76"/>
      <c r="HO84" s="76"/>
      <c r="HP84" s="76"/>
      <c r="HQ84" s="76"/>
      <c r="HR84" s="76"/>
      <c r="HS84" s="76"/>
      <c r="HT84" s="76"/>
      <c r="HU84" s="76"/>
      <c r="HV84" s="76"/>
      <c r="HW84" s="76"/>
      <c r="HX84" s="76"/>
      <c r="HY84" s="76"/>
      <c r="HZ84" s="76"/>
      <c r="IA84" s="76"/>
      <c r="IB84" s="76"/>
      <c r="IC84" s="76"/>
      <c r="ID84" s="76"/>
      <c r="IE84" s="76"/>
      <c r="IF84" s="76"/>
      <c r="IG84" s="76"/>
      <c r="IH84" s="76"/>
      <c r="II84" s="76"/>
      <c r="IJ84" s="76"/>
      <c r="IK84" s="76"/>
      <c r="IL84" s="76"/>
      <c r="IM84" s="76"/>
      <c r="IN84" s="76"/>
      <c r="IO84" s="76"/>
      <c r="IP84" s="76"/>
      <c r="IQ84" s="76"/>
      <c r="IR84" s="76"/>
      <c r="IS84" s="76"/>
      <c r="IT84" s="76"/>
      <c r="IU84" s="76"/>
    </row>
    <row r="85" spans="1:255" s="77" customFormat="1" ht="12" customHeight="1" x14ac:dyDescent="0.25">
      <c r="A85" s="73"/>
      <c r="B85" s="89" t="s">
        <v>137</v>
      </c>
      <c r="C85" s="90" t="s">
        <v>117</v>
      </c>
      <c r="D85" s="90">
        <v>2</v>
      </c>
      <c r="E85" s="90" t="s">
        <v>136</v>
      </c>
      <c r="F85" s="91">
        <v>47230</v>
      </c>
      <c r="G85" s="92">
        <f t="shared" si="12"/>
        <v>94460</v>
      </c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  <c r="HM85" s="76"/>
      <c r="HN85" s="76"/>
      <c r="HO85" s="76"/>
      <c r="HP85" s="76"/>
      <c r="HQ85" s="76"/>
      <c r="HR85" s="76"/>
      <c r="HS85" s="76"/>
      <c r="HT85" s="76"/>
      <c r="HU85" s="76"/>
      <c r="HV85" s="76"/>
      <c r="HW85" s="76"/>
      <c r="HX85" s="76"/>
      <c r="HY85" s="76"/>
      <c r="HZ85" s="76"/>
      <c r="IA85" s="76"/>
      <c r="IB85" s="76"/>
      <c r="IC85" s="76"/>
      <c r="ID85" s="76"/>
      <c r="IE85" s="76"/>
      <c r="IF85" s="76"/>
      <c r="IG85" s="76"/>
      <c r="IH85" s="76"/>
      <c r="II85" s="76"/>
      <c r="IJ85" s="76"/>
      <c r="IK85" s="76"/>
      <c r="IL85" s="76"/>
      <c r="IM85" s="76"/>
      <c r="IN85" s="76"/>
      <c r="IO85" s="76"/>
      <c r="IP85" s="76"/>
      <c r="IQ85" s="76"/>
      <c r="IR85" s="76"/>
      <c r="IS85" s="76"/>
      <c r="IT85" s="76"/>
      <c r="IU85" s="76"/>
    </row>
    <row r="86" spans="1:255" s="77" customFormat="1" ht="12" customHeight="1" x14ac:dyDescent="0.25">
      <c r="A86" s="73"/>
      <c r="B86" s="89" t="s">
        <v>138</v>
      </c>
      <c r="C86" s="90" t="s">
        <v>117</v>
      </c>
      <c r="D86" s="90">
        <v>0.3</v>
      </c>
      <c r="E86" s="90" t="s">
        <v>136</v>
      </c>
      <c r="F86" s="91">
        <v>450000</v>
      </c>
      <c r="G86" s="92">
        <f t="shared" si="12"/>
        <v>135000</v>
      </c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  <c r="GT86" s="76"/>
      <c r="GU86" s="76"/>
      <c r="GV86" s="76"/>
      <c r="GW86" s="76"/>
      <c r="GX86" s="76"/>
      <c r="GY86" s="76"/>
      <c r="GZ86" s="76"/>
      <c r="HA86" s="76"/>
      <c r="HB86" s="76"/>
      <c r="HC86" s="76"/>
      <c r="HD86" s="76"/>
      <c r="HE86" s="76"/>
      <c r="HF86" s="76"/>
      <c r="HG86" s="76"/>
      <c r="HH86" s="76"/>
      <c r="HI86" s="76"/>
      <c r="HJ86" s="76"/>
      <c r="HK86" s="76"/>
      <c r="HL86" s="76"/>
      <c r="HM86" s="76"/>
      <c r="HN86" s="76"/>
      <c r="HO86" s="76"/>
      <c r="HP86" s="76"/>
      <c r="HQ86" s="76"/>
      <c r="HR86" s="76"/>
      <c r="HS86" s="76"/>
      <c r="HT86" s="76"/>
      <c r="HU86" s="76"/>
      <c r="HV86" s="76"/>
      <c r="HW86" s="76"/>
      <c r="HX86" s="76"/>
      <c r="HY86" s="76"/>
      <c r="HZ86" s="76"/>
      <c r="IA86" s="76"/>
      <c r="IB86" s="76"/>
      <c r="IC86" s="76"/>
      <c r="ID86" s="76"/>
      <c r="IE86" s="76"/>
      <c r="IF86" s="76"/>
      <c r="IG86" s="76"/>
      <c r="IH86" s="76"/>
      <c r="II86" s="76"/>
      <c r="IJ86" s="76"/>
      <c r="IK86" s="76"/>
      <c r="IL86" s="76"/>
      <c r="IM86" s="76"/>
      <c r="IN86" s="76"/>
      <c r="IO86" s="76"/>
      <c r="IP86" s="76"/>
      <c r="IQ86" s="76"/>
      <c r="IR86" s="76"/>
      <c r="IS86" s="76"/>
      <c r="IT86" s="76"/>
      <c r="IU86" s="76"/>
    </row>
    <row r="87" spans="1:255" ht="11.25" customHeight="1" x14ac:dyDescent="0.25">
      <c r="B87" s="16" t="s">
        <v>27</v>
      </c>
      <c r="C87" s="17"/>
      <c r="D87" s="17"/>
      <c r="E87" s="17"/>
      <c r="F87" s="18"/>
      <c r="G87" s="19">
        <f>SUM(G63:G86)</f>
        <v>3866207</v>
      </c>
    </row>
    <row r="88" spans="1:255" ht="11.25" customHeight="1" x14ac:dyDescent="0.25">
      <c r="B88" s="13"/>
      <c r="C88" s="14"/>
      <c r="D88" s="14"/>
      <c r="E88" s="20"/>
      <c r="F88" s="15"/>
      <c r="G88" s="15"/>
    </row>
    <row r="89" spans="1:255" ht="12" customHeight="1" x14ac:dyDescent="0.25">
      <c r="A89" s="5"/>
      <c r="B89" s="82" t="s">
        <v>28</v>
      </c>
      <c r="C89" s="83"/>
      <c r="D89" s="84"/>
      <c r="E89" s="84"/>
      <c r="F89" s="85"/>
      <c r="G89" s="86"/>
    </row>
    <row r="90" spans="1:255" ht="24" customHeight="1" x14ac:dyDescent="0.25">
      <c r="A90" s="5"/>
      <c r="B90" s="87" t="s">
        <v>29</v>
      </c>
      <c r="C90" s="88" t="s">
        <v>24</v>
      </c>
      <c r="D90" s="88" t="s">
        <v>25</v>
      </c>
      <c r="E90" s="87" t="s">
        <v>13</v>
      </c>
      <c r="F90" s="88" t="s">
        <v>14</v>
      </c>
      <c r="G90" s="87" t="s">
        <v>15</v>
      </c>
    </row>
    <row r="91" spans="1:255" s="77" customFormat="1" ht="12" customHeight="1" x14ac:dyDescent="0.25">
      <c r="A91" s="73"/>
      <c r="B91" s="89" t="s">
        <v>141</v>
      </c>
      <c r="C91" s="90"/>
      <c r="D91" s="90">
        <v>5</v>
      </c>
      <c r="E91" s="90" t="s">
        <v>142</v>
      </c>
      <c r="F91" s="91">
        <v>200000</v>
      </c>
      <c r="G91" s="92">
        <f t="shared" ref="G91" si="13">+F91*D91</f>
        <v>1000000</v>
      </c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B91" s="76"/>
      <c r="HC91" s="76"/>
      <c r="HD91" s="76"/>
      <c r="HE91" s="76"/>
      <c r="HF91" s="76"/>
      <c r="HG91" s="76"/>
      <c r="HH91" s="76"/>
      <c r="HI91" s="76"/>
      <c r="HJ91" s="76"/>
      <c r="HK91" s="76"/>
      <c r="HL91" s="76"/>
      <c r="HM91" s="76"/>
      <c r="HN91" s="76"/>
      <c r="HO91" s="76"/>
      <c r="HP91" s="76"/>
      <c r="HQ91" s="76"/>
      <c r="HR91" s="76"/>
      <c r="HS91" s="76"/>
      <c r="HT91" s="76"/>
      <c r="HU91" s="76"/>
      <c r="HV91" s="76"/>
      <c r="HW91" s="76"/>
      <c r="HX91" s="76"/>
      <c r="HY91" s="76"/>
      <c r="HZ91" s="76"/>
      <c r="IA91" s="76"/>
      <c r="IB91" s="76"/>
      <c r="IC91" s="76"/>
      <c r="ID91" s="76"/>
      <c r="IE91" s="76"/>
      <c r="IF91" s="76"/>
      <c r="IG91" s="76"/>
      <c r="IH91" s="76"/>
      <c r="II91" s="76"/>
      <c r="IJ91" s="76"/>
      <c r="IK91" s="76"/>
      <c r="IL91" s="76"/>
      <c r="IM91" s="76"/>
      <c r="IN91" s="76"/>
      <c r="IO91" s="76"/>
      <c r="IP91" s="76"/>
      <c r="IQ91" s="76"/>
      <c r="IR91" s="76"/>
      <c r="IS91" s="76"/>
      <c r="IT91" s="76"/>
      <c r="IU91" s="76"/>
    </row>
    <row r="92" spans="1:255" ht="11.25" customHeight="1" x14ac:dyDescent="0.25">
      <c r="B92" s="16" t="s">
        <v>30</v>
      </c>
      <c r="C92" s="17"/>
      <c r="D92" s="17"/>
      <c r="E92" s="17"/>
      <c r="F92" s="18"/>
      <c r="G92" s="19">
        <f>SUM(G91:G91)</f>
        <v>1000000</v>
      </c>
    </row>
    <row r="93" spans="1:255" ht="11.25" customHeight="1" x14ac:dyDescent="0.25">
      <c r="B93" s="36"/>
      <c r="C93" s="36"/>
      <c r="D93" s="36"/>
      <c r="E93" s="36"/>
      <c r="F93" s="37"/>
      <c r="G93" s="37"/>
    </row>
    <row r="94" spans="1:255" ht="11.25" customHeight="1" x14ac:dyDescent="0.25">
      <c r="B94" s="38" t="s">
        <v>31</v>
      </c>
      <c r="C94" s="39"/>
      <c r="D94" s="39"/>
      <c r="E94" s="39"/>
      <c r="F94" s="39"/>
      <c r="G94" s="40">
        <f>G42+G47+G59+G87+G92</f>
        <v>7936707</v>
      </c>
    </row>
    <row r="95" spans="1:255" ht="11.25" customHeight="1" x14ac:dyDescent="0.25">
      <c r="B95" s="41" t="s">
        <v>32</v>
      </c>
      <c r="C95" s="22"/>
      <c r="D95" s="22"/>
      <c r="E95" s="22"/>
      <c r="F95" s="22"/>
      <c r="G95" s="42">
        <f>G94*0.05</f>
        <v>396835.35000000003</v>
      </c>
    </row>
    <row r="96" spans="1:255" ht="11.25" customHeight="1" x14ac:dyDescent="0.25">
      <c r="B96" s="43" t="s">
        <v>33</v>
      </c>
      <c r="C96" s="21"/>
      <c r="D96" s="21"/>
      <c r="E96" s="21"/>
      <c r="F96" s="21"/>
      <c r="G96" s="44">
        <f>G95+G94</f>
        <v>8333542.3499999996</v>
      </c>
    </row>
    <row r="97" spans="2:7" ht="11.25" customHeight="1" x14ac:dyDescent="0.25">
      <c r="B97" s="41" t="s">
        <v>34</v>
      </c>
      <c r="C97" s="22"/>
      <c r="D97" s="22"/>
      <c r="E97" s="22"/>
      <c r="F97" s="22"/>
      <c r="G97" s="42">
        <f>G12</f>
        <v>13875000</v>
      </c>
    </row>
    <row r="98" spans="2:7" ht="11.25" customHeight="1" x14ac:dyDescent="0.25">
      <c r="B98" s="45" t="s">
        <v>35</v>
      </c>
      <c r="C98" s="46"/>
      <c r="D98" s="46"/>
      <c r="E98" s="46"/>
      <c r="F98" s="46"/>
      <c r="G98" s="47">
        <f>G97-G96</f>
        <v>5541457.6500000004</v>
      </c>
    </row>
    <row r="99" spans="2:7" ht="11.25" customHeight="1" x14ac:dyDescent="0.25">
      <c r="B99" s="34" t="s">
        <v>36</v>
      </c>
      <c r="C99" s="35"/>
      <c r="D99" s="35"/>
      <c r="E99" s="35"/>
      <c r="F99" s="35"/>
      <c r="G99" s="30"/>
    </row>
    <row r="100" spans="2:7" ht="11.25" customHeight="1" thickBot="1" x14ac:dyDescent="0.3">
      <c r="B100" s="48"/>
      <c r="C100" s="35"/>
      <c r="D100" s="35"/>
      <c r="E100" s="35"/>
      <c r="F100" s="35"/>
      <c r="G100" s="30"/>
    </row>
    <row r="101" spans="2:7" ht="11.25" customHeight="1" x14ac:dyDescent="0.25">
      <c r="B101" s="115" t="s">
        <v>146</v>
      </c>
      <c r="C101" s="116"/>
      <c r="D101" s="116"/>
      <c r="E101" s="116"/>
      <c r="F101" s="117"/>
      <c r="G101" s="30"/>
    </row>
    <row r="102" spans="2:7" ht="11.25" customHeight="1" x14ac:dyDescent="0.25">
      <c r="B102" s="118" t="s">
        <v>57</v>
      </c>
      <c r="C102" s="119"/>
      <c r="D102" s="119"/>
      <c r="E102" s="119"/>
      <c r="F102" s="120"/>
      <c r="G102" s="30"/>
    </row>
    <row r="103" spans="2:7" ht="11.25" customHeight="1" x14ac:dyDescent="0.25">
      <c r="B103" s="118" t="s">
        <v>58</v>
      </c>
      <c r="C103" s="119"/>
      <c r="D103" s="119"/>
      <c r="E103" s="119"/>
      <c r="F103" s="120"/>
      <c r="G103" s="30"/>
    </row>
    <row r="104" spans="2:7" ht="11.25" customHeight="1" x14ac:dyDescent="0.25">
      <c r="B104" s="118" t="s">
        <v>59</v>
      </c>
      <c r="C104" s="119"/>
      <c r="D104" s="119"/>
      <c r="E104" s="119"/>
      <c r="F104" s="120"/>
      <c r="G104" s="30"/>
    </row>
    <row r="105" spans="2:7" ht="11.25" customHeight="1" x14ac:dyDescent="0.25">
      <c r="B105" s="118" t="s">
        <v>143</v>
      </c>
      <c r="C105" s="119"/>
      <c r="D105" s="119"/>
      <c r="E105" s="119"/>
      <c r="F105" s="120"/>
      <c r="G105" s="30"/>
    </row>
    <row r="106" spans="2:7" ht="11.25" customHeight="1" x14ac:dyDescent="0.25">
      <c r="B106" s="118" t="s">
        <v>144</v>
      </c>
      <c r="C106" s="119"/>
      <c r="D106" s="119"/>
      <c r="E106" s="119"/>
      <c r="F106" s="120"/>
      <c r="G106" s="30"/>
    </row>
    <row r="107" spans="2:7" ht="11.25" customHeight="1" x14ac:dyDescent="0.25">
      <c r="B107" s="118" t="s">
        <v>145</v>
      </c>
      <c r="C107" s="119"/>
      <c r="D107" s="119"/>
      <c r="E107" s="119"/>
      <c r="F107" s="120"/>
      <c r="G107" s="30"/>
    </row>
    <row r="108" spans="2:7" ht="11.25" customHeight="1" thickBot="1" x14ac:dyDescent="0.3">
      <c r="B108" s="121"/>
      <c r="C108" s="122"/>
      <c r="D108" s="122"/>
      <c r="E108" s="122"/>
      <c r="F108" s="123"/>
      <c r="G108" s="30"/>
    </row>
    <row r="109" spans="2:7" ht="11.25" customHeight="1" x14ac:dyDescent="0.25">
      <c r="B109" s="58"/>
      <c r="C109" s="32"/>
      <c r="D109" s="32"/>
      <c r="E109" s="32"/>
      <c r="F109" s="32"/>
      <c r="G109" s="30"/>
    </row>
    <row r="110" spans="2:7" ht="11.25" customHeight="1" thickBot="1" x14ac:dyDescent="0.3">
      <c r="B110" s="94" t="s">
        <v>37</v>
      </c>
      <c r="C110" s="95"/>
      <c r="D110" s="57"/>
      <c r="E110" s="23"/>
      <c r="F110" s="23"/>
      <c r="G110" s="30"/>
    </row>
    <row r="111" spans="2:7" ht="11.25" customHeight="1" x14ac:dyDescent="0.25">
      <c r="B111" s="50" t="s">
        <v>29</v>
      </c>
      <c r="C111" s="24" t="s">
        <v>38</v>
      </c>
      <c r="D111" s="51" t="s">
        <v>39</v>
      </c>
      <c r="E111" s="23"/>
      <c r="F111" s="23"/>
      <c r="G111" s="30"/>
    </row>
    <row r="112" spans="2:7" ht="11.25" customHeight="1" x14ac:dyDescent="0.25">
      <c r="B112" s="52" t="s">
        <v>40</v>
      </c>
      <c r="C112" s="25">
        <f>+G42</f>
        <v>2840000</v>
      </c>
      <c r="D112" s="53">
        <f>(C112/C118)</f>
        <v>0.3407914522687942</v>
      </c>
      <c r="E112" s="23"/>
      <c r="F112" s="23"/>
      <c r="G112" s="30"/>
    </row>
    <row r="113" spans="2:7" ht="11.25" customHeight="1" x14ac:dyDescent="0.25">
      <c r="B113" s="52" t="s">
        <v>41</v>
      </c>
      <c r="C113" s="26">
        <v>0</v>
      </c>
      <c r="D113" s="53">
        <v>0</v>
      </c>
      <c r="E113" s="23"/>
      <c r="F113" s="23"/>
      <c r="G113" s="30"/>
    </row>
    <row r="114" spans="2:7" ht="11.25" customHeight="1" x14ac:dyDescent="0.25">
      <c r="B114" s="52" t="s">
        <v>42</v>
      </c>
      <c r="C114" s="25">
        <f>+G59</f>
        <v>230500</v>
      </c>
      <c r="D114" s="53">
        <f>(C114/C118)</f>
        <v>2.7659306249280657E-2</v>
      </c>
      <c r="E114" s="23"/>
      <c r="F114" s="23"/>
      <c r="G114" s="30"/>
    </row>
    <row r="115" spans="2:7" ht="11.25" customHeight="1" x14ac:dyDescent="0.25">
      <c r="B115" s="52" t="s">
        <v>23</v>
      </c>
      <c r="C115" s="25">
        <f>+G87</f>
        <v>3866207</v>
      </c>
      <c r="D115" s="53">
        <f>(C115/C118)</f>
        <v>0.46393320362738666</v>
      </c>
      <c r="E115" s="23"/>
      <c r="F115" s="23"/>
      <c r="G115" s="30"/>
    </row>
    <row r="116" spans="2:7" ht="11.25" customHeight="1" x14ac:dyDescent="0.25">
      <c r="B116" s="52" t="s">
        <v>43</v>
      </c>
      <c r="C116" s="27">
        <f>+G92</f>
        <v>1000000</v>
      </c>
      <c r="D116" s="53">
        <f>(C116/C118)</f>
        <v>0.11999699023549092</v>
      </c>
      <c r="E116" s="29"/>
      <c r="F116" s="29"/>
      <c r="G116" s="30"/>
    </row>
    <row r="117" spans="2:7" ht="11.25" customHeight="1" x14ac:dyDescent="0.25">
      <c r="B117" s="52" t="s">
        <v>44</v>
      </c>
      <c r="C117" s="27">
        <f>+G95</f>
        <v>396835.35000000003</v>
      </c>
      <c r="D117" s="53">
        <f>(C117/C118)</f>
        <v>4.7619047619047623E-2</v>
      </c>
      <c r="E117" s="29"/>
      <c r="F117" s="29"/>
      <c r="G117" s="30"/>
    </row>
    <row r="118" spans="2:7" ht="11.25" customHeight="1" thickBot="1" x14ac:dyDescent="0.3">
      <c r="B118" s="54" t="s">
        <v>45</v>
      </c>
      <c r="C118" s="55">
        <f>SUM(C112:C117)</f>
        <v>8333542.3499999996</v>
      </c>
      <c r="D118" s="56">
        <f>SUM(D112:D117)</f>
        <v>1</v>
      </c>
      <c r="E118" s="29"/>
      <c r="F118" s="29"/>
      <c r="G118" s="30"/>
    </row>
    <row r="119" spans="2:7" ht="11.25" customHeight="1" x14ac:dyDescent="0.25">
      <c r="B119" s="48"/>
      <c r="C119" s="35"/>
      <c r="D119" s="35"/>
      <c r="E119" s="35"/>
      <c r="F119" s="35"/>
      <c r="G119" s="30"/>
    </row>
    <row r="120" spans="2:7" ht="11.25" customHeight="1" x14ac:dyDescent="0.25">
      <c r="B120" s="49"/>
      <c r="C120" s="35"/>
      <c r="D120" s="35"/>
      <c r="E120" s="35"/>
      <c r="F120" s="35"/>
      <c r="G120" s="30"/>
    </row>
    <row r="121" spans="2:7" ht="11.25" customHeight="1" thickBot="1" x14ac:dyDescent="0.3">
      <c r="B121" s="61"/>
      <c r="C121" s="62" t="s">
        <v>147</v>
      </c>
      <c r="D121" s="63"/>
      <c r="E121" s="64"/>
      <c r="F121" s="28"/>
      <c r="G121" s="30"/>
    </row>
    <row r="122" spans="2:7" ht="11.25" customHeight="1" x14ac:dyDescent="0.25">
      <c r="B122" s="65" t="s">
        <v>50</v>
      </c>
      <c r="C122" s="124">
        <v>70000</v>
      </c>
      <c r="D122" s="124">
        <v>75000</v>
      </c>
      <c r="E122" s="125">
        <v>80000</v>
      </c>
      <c r="F122" s="60"/>
      <c r="G122" s="31"/>
    </row>
    <row r="123" spans="2:7" ht="11.25" customHeight="1" thickBot="1" x14ac:dyDescent="0.3">
      <c r="B123" s="54" t="s">
        <v>148</v>
      </c>
      <c r="C123" s="71">
        <f>(G96/C122)</f>
        <v>119.05060499999999</v>
      </c>
      <c r="D123" s="71">
        <f>(G96/D122)</f>
        <v>111.11389799999999</v>
      </c>
      <c r="E123" s="72">
        <f>(G96/E122)</f>
        <v>104.169279375</v>
      </c>
      <c r="F123" s="60"/>
      <c r="G123" s="31"/>
    </row>
    <row r="124" spans="2:7" ht="11.25" customHeight="1" x14ac:dyDescent="0.25">
      <c r="B124" s="59" t="s">
        <v>46</v>
      </c>
      <c r="C124" s="32"/>
      <c r="D124" s="32"/>
      <c r="E124" s="32"/>
      <c r="F124" s="32"/>
      <c r="G124" s="32"/>
    </row>
  </sheetData>
  <mergeCells count="9">
    <mergeCell ref="B110:C11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2023-02-13T14:42:07Z</dcterms:modified>
</cp:coreProperties>
</file>