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SV 2023\"/>
    </mc:Choice>
  </mc:AlternateContent>
  <bookViews>
    <workbookView xWindow="285" yWindow="60" windowWidth="9195" windowHeight="9975"/>
  </bookViews>
  <sheets>
    <sheet name="SANDIA TUNEL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1" i="1" l="1"/>
  <c r="G69" i="1"/>
  <c r="G61" i="1" l="1"/>
  <c r="G59" i="1"/>
  <c r="G78" i="1" l="1"/>
  <c r="G77" i="1"/>
  <c r="G76" i="1"/>
  <c r="G75" i="1"/>
  <c r="G74" i="1"/>
  <c r="G73" i="1"/>
  <c r="G68" i="1"/>
  <c r="G67" i="1"/>
  <c r="G65" i="1"/>
  <c r="G64" i="1"/>
  <c r="G63" i="1"/>
  <c r="G57" i="1"/>
  <c r="G55" i="1"/>
  <c r="G54" i="1"/>
  <c r="G53" i="1"/>
  <c r="G51" i="1"/>
  <c r="G45" i="1"/>
  <c r="G44" i="1"/>
  <c r="D43" i="1"/>
  <c r="G43" i="1" s="1"/>
  <c r="G42" i="1"/>
  <c r="G41" i="1"/>
  <c r="G40" i="1"/>
  <c r="G30" i="1"/>
  <c r="G29" i="1"/>
  <c r="G28" i="1"/>
  <c r="G27" i="1"/>
  <c r="G26" i="1"/>
  <c r="G25" i="1"/>
  <c r="G24" i="1"/>
  <c r="G23" i="1"/>
  <c r="G22" i="1"/>
  <c r="G21" i="1"/>
  <c r="G11" i="1"/>
  <c r="G84" i="1" s="1"/>
  <c r="G35" i="1"/>
  <c r="G20" i="1"/>
  <c r="G79" i="1" l="1"/>
  <c r="G31" i="1"/>
  <c r="G46" i="1"/>
  <c r="C103" i="1" s="1"/>
  <c r="C104" i="1"/>
  <c r="C101" i="1" l="1"/>
  <c r="G36" i="1"/>
  <c r="G82" i="1" s="1"/>
  <c r="G83" i="1" s="1"/>
  <c r="C105" i="1"/>
  <c r="C102" i="1" l="1"/>
  <c r="C106" i="1" l="1"/>
  <c r="C107" i="1" s="1"/>
  <c r="D102" i="1" s="1"/>
  <c r="E112" i="1"/>
  <c r="D104" i="1" l="1"/>
  <c r="D103" i="1"/>
  <c r="D101" i="1"/>
  <c r="D105" i="1"/>
  <c r="C112" i="1"/>
  <c r="G85" i="1"/>
  <c r="D112" i="1"/>
  <c r="D106" i="1"/>
  <c r="D107" i="1" l="1"/>
</calcChain>
</file>

<file path=xl/sharedStrings.xml><?xml version="1.0" encoding="utf-8"?>
<sst xmlns="http://schemas.openxmlformats.org/spreadsheetml/2006/main" count="211" uniqueCount="139">
  <si>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</si>
  <si>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</si>
  <si>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</si>
  <si>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</si>
  <si>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</si>
  <si>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</si>
  <si>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</si>
  <si>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</si>
  <si>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</si>
  <si>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</si>
  <si>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</si>
  <si>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</si>
  <si>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</si>
  <si>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</si>
  <si>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</si>
  <si>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</si>
  <si>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</si>
  <si>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</si>
  <si>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</si>
  <si>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</si>
  <si>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</si>
  <si>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</si>
  <si>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</si>
  <si>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</si>
  <si>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</si>
  <si>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</si>
  <si>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</si>
  <si>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</si>
  <si>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</si>
  <si>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</si>
  <si>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</si>
  <si>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</si>
  <si>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</si>
  <si>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</si>
  <si>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</si>
  <si>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</si>
  <si>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</si>
  <si>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</si>
  <si>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</si>
  <si>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</si>
  <si>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</si>
  <si>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</si>
  <si>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</si>
  <si>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</si>
  <si>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</si>
  <si>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</si>
  <si>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</si>
  <si>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</si>
  <si>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</si>
  <si>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</si>
  <si>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</si>
  <si>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</si>
  <si>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</si>
  <si>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</si>
  <si>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</si>
  <si>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</si>
  <si>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</si>
  <si>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</si>
  <si>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</si>
  <si>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</si>
  <si>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</si>
  <si>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</si>
  <si>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</si>
  <si>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San Vicente</t>
  </si>
  <si>
    <t>Todas</t>
  </si>
  <si>
    <t>Heladas, lluvias</t>
  </si>
  <si>
    <t>Colocar mulch</t>
  </si>
  <si>
    <t>Julio - Agosto</t>
  </si>
  <si>
    <t>Agosto - Septiembre</t>
  </si>
  <si>
    <t>Manejo de túneles</t>
  </si>
  <si>
    <t>Octubre</t>
  </si>
  <si>
    <t>Septiembre - Noviembre</t>
  </si>
  <si>
    <t>Octubre - Noviembre</t>
  </si>
  <si>
    <t>Aplicación de pesticidas</t>
  </si>
  <si>
    <t>Cosecha y carga</t>
  </si>
  <si>
    <t>Corrida surco</t>
  </si>
  <si>
    <t>Septiembre</t>
  </si>
  <si>
    <t>Rastraje</t>
  </si>
  <si>
    <t>Septiembre - Diciembre</t>
  </si>
  <si>
    <t>Tractoelevador</t>
  </si>
  <si>
    <t>c/u</t>
  </si>
  <si>
    <t>Mezcla hortalicera</t>
  </si>
  <si>
    <t>Urea granulada</t>
  </si>
  <si>
    <t>Nitrato de potasio</t>
  </si>
  <si>
    <t>FUNGICIDAS</t>
  </si>
  <si>
    <t>lt</t>
  </si>
  <si>
    <t>Rendimiento (unid./hà)</t>
  </si>
  <si>
    <t>Costo unitario ($/unid.) (*)</t>
  </si>
  <si>
    <t>SANDIA TUNEL</t>
  </si>
  <si>
    <t>Delta, Katira</t>
  </si>
  <si>
    <t>Lib. B. O'Higgins</t>
  </si>
  <si>
    <t>mercado mayorista</t>
  </si>
  <si>
    <t>Diciembre - Enero</t>
  </si>
  <si>
    <t>Riego de pre-plantación</t>
  </si>
  <si>
    <t>Transplante</t>
  </si>
  <si>
    <t>Septiembre - Octubre</t>
  </si>
  <si>
    <t>Colocación de túneles/arcos</t>
  </si>
  <si>
    <t>Retiro de túneles</t>
  </si>
  <si>
    <t>Aplicación de fertilizante</t>
  </si>
  <si>
    <t>Riegos</t>
  </si>
  <si>
    <t>Limpia manual</t>
  </si>
  <si>
    <t>Octubre -  Diciembre</t>
  </si>
  <si>
    <t>Colocación de mulch</t>
  </si>
  <si>
    <t>Melgadura y acequiadura</t>
  </si>
  <si>
    <t>PLANTINES</t>
  </si>
  <si>
    <t>Colmenas</t>
  </si>
  <si>
    <t>Plástico para túnel</t>
  </si>
  <si>
    <t>Manta térmica</t>
  </si>
  <si>
    <t>m2</t>
  </si>
  <si>
    <t>Plástico para mulch</t>
  </si>
  <si>
    <t>Flete</t>
  </si>
  <si>
    <t>Enero-Febrero</t>
  </si>
  <si>
    <t>Derecho de ingreso a la feria</t>
  </si>
  <si>
    <t>ESCENARIOS COSTO UNITARIO  ($/un.)</t>
  </si>
  <si>
    <t>RENDIMIENTO (un./Há.)</t>
  </si>
  <si>
    <t>PRECIO ESPERADO ($/un.)</t>
  </si>
  <si>
    <t>agosto</t>
  </si>
  <si>
    <t>septiembre</t>
  </si>
  <si>
    <t xml:space="preserve">6. Marco de Plantación 3mts x 1mts </t>
  </si>
  <si>
    <t>7. El  costo de la mano de obra incluye impuestos e  imposiciones</t>
  </si>
  <si>
    <t>Aliette 80% WP</t>
  </si>
  <si>
    <t>Agosto</t>
  </si>
  <si>
    <t>diciembre-enero</t>
  </si>
  <si>
    <t>Paraquat 276 sl</t>
  </si>
  <si>
    <t>Trigard 75 wp</t>
  </si>
  <si>
    <t>Zero 5 EC</t>
  </si>
  <si>
    <t>Vertimec 018 EC</t>
  </si>
  <si>
    <t>Nemastop</t>
  </si>
  <si>
    <t>NEMATICIDA</t>
  </si>
  <si>
    <t>Nemacur 240 CS</t>
  </si>
  <si>
    <t>octubre</t>
  </si>
  <si>
    <t>Frutaliv</t>
  </si>
  <si>
    <t>sept-nov</t>
  </si>
  <si>
    <t>ABONO FOLIAR</t>
  </si>
  <si>
    <t>8. Entrega en Lo Valledor</t>
  </si>
  <si>
    <t>9. Recomendación es solo referencial</t>
  </si>
  <si>
    <t xml:space="preserve">Diciembre Enero </t>
  </si>
  <si>
    <t>Plantines</t>
  </si>
  <si>
    <t>3. Precio esperado por ventas corresponde a precio colocado en el domicilio del comprador (incluye Ingreso a Feria)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</si>
</sst>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9"/>
      <color rgb="FF0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17" fillId="0" borderId="19"/>
    <xf numFmtId="43" fontId="18" fillId="0" borderId="0" applyFont="0" applyFill="0" applyBorder="0" applyAlignment="0" applyProtection="0"/>
  </cellStyleXfs>
  <cellXfs count="11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3" fillId="2" borderId="5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7" xfId="0" applyFont="1" applyFill="1" applyBorder="1" applyAlignment="1"/>
    <xf numFmtId="0" fontId="13" fillId="7" borderId="19" xfId="0" applyFont="1" applyFill="1" applyBorder="1" applyAlignment="1"/>
    <xf numFmtId="49" fontId="11" fillId="8" borderId="20" xfId="0" applyNumberFormat="1" applyFont="1" applyFill="1" applyBorder="1" applyAlignment="1">
      <alignment vertical="center"/>
    </xf>
    <xf numFmtId="3" fontId="11" fillId="2" borderId="6" xfId="0" applyNumberFormat="1" applyFont="1" applyFill="1" applyBorder="1" applyAlignment="1">
      <alignment vertical="center"/>
    </xf>
    <xf numFmtId="166" fontId="11" fillId="2" borderId="6" xfId="0" applyNumberFormat="1" applyFont="1" applyFill="1" applyBorder="1" applyAlignment="1">
      <alignment vertical="center"/>
    </xf>
    <xf numFmtId="0" fontId="8" fillId="7" borderId="18" xfId="0" applyFont="1" applyFill="1" applyBorder="1" applyAlignment="1">
      <alignment vertical="center"/>
    </xf>
    <xf numFmtId="0" fontId="8" fillId="7" borderId="19" xfId="0" applyFont="1" applyFill="1" applyBorder="1" applyAlignment="1">
      <alignment vertical="center"/>
    </xf>
    <xf numFmtId="165" fontId="1" fillId="2" borderId="19" xfId="0" applyNumberFormat="1" applyFont="1" applyFill="1" applyBorder="1" applyAlignment="1">
      <alignment vertical="center"/>
    </xf>
    <xf numFmtId="165" fontId="15" fillId="2" borderId="19" xfId="0" applyNumberFormat="1" applyFont="1" applyFill="1" applyBorder="1" applyAlignment="1">
      <alignment vertical="center"/>
    </xf>
    <xf numFmtId="0" fontId="13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8" fillId="5" borderId="29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4" fillId="2" borderId="19" xfId="0" applyFont="1" applyFill="1" applyBorder="1" applyAlignment="1">
      <alignment vertical="center"/>
    </xf>
    <xf numFmtId="49" fontId="11" fillId="8" borderId="31" xfId="0" applyNumberFormat="1" applyFont="1" applyFill="1" applyBorder="1" applyAlignment="1">
      <alignment vertical="center"/>
    </xf>
    <xf numFmtId="49" fontId="13" fillId="8" borderId="32" xfId="0" applyNumberFormat="1" applyFont="1" applyFill="1" applyBorder="1" applyAlignment="1"/>
    <xf numFmtId="49" fontId="11" fillId="2" borderId="33" xfId="0" applyNumberFormat="1" applyFont="1" applyFill="1" applyBorder="1" applyAlignment="1">
      <alignment vertical="center"/>
    </xf>
    <xf numFmtId="9" fontId="13" fillId="2" borderId="34" xfId="0" applyNumberFormat="1" applyFont="1" applyFill="1" applyBorder="1" applyAlignment="1"/>
    <xf numFmtId="49" fontId="11" fillId="8" borderId="35" xfId="0" applyNumberFormat="1" applyFont="1" applyFill="1" applyBorder="1" applyAlignment="1">
      <alignment vertical="center"/>
    </xf>
    <xf numFmtId="166" fontId="11" fillId="8" borderId="36" xfId="0" applyNumberFormat="1" applyFont="1" applyFill="1" applyBorder="1" applyAlignment="1">
      <alignment vertical="center"/>
    </xf>
    <xf numFmtId="9" fontId="11" fillId="8" borderId="37" xfId="0" applyNumberFormat="1" applyFont="1" applyFill="1" applyBorder="1" applyAlignment="1">
      <alignment vertical="center"/>
    </xf>
    <xf numFmtId="0" fontId="13" fillId="9" borderId="40" xfId="0" applyFont="1" applyFill="1" applyBorder="1" applyAlignment="1"/>
    <xf numFmtId="0" fontId="13" fillId="2" borderId="19" xfId="0" applyFont="1" applyFill="1" applyBorder="1" applyAlignment="1">
      <alignment vertical="center"/>
    </xf>
    <xf numFmtId="49" fontId="13" fillId="2" borderId="19" xfId="0" applyNumberFormat="1" applyFont="1" applyFill="1" applyBorder="1" applyAlignment="1">
      <alignment vertical="center"/>
    </xf>
    <xf numFmtId="49" fontId="11" fillId="2" borderId="41" xfId="0" applyNumberFormat="1" applyFont="1" applyFill="1" applyBorder="1" applyAlignment="1">
      <alignment vertical="center"/>
    </xf>
    <xf numFmtId="0" fontId="13" fillId="2" borderId="42" xfId="0" applyFont="1" applyFill="1" applyBorder="1" applyAlignment="1"/>
    <xf numFmtId="0" fontId="13" fillId="2" borderId="43" xfId="0" applyFont="1" applyFill="1" applyBorder="1" applyAlignment="1"/>
    <xf numFmtId="0" fontId="13" fillId="2" borderId="45" xfId="0" applyFont="1" applyFill="1" applyBorder="1" applyAlignment="1"/>
    <xf numFmtId="0" fontId="13" fillId="2" borderId="47" xfId="0" applyFont="1" applyFill="1" applyBorder="1" applyAlignment="1"/>
    <xf numFmtId="0" fontId="13" fillId="2" borderId="48" xfId="0" applyFont="1" applyFill="1" applyBorder="1" applyAlignment="1"/>
    <xf numFmtId="0" fontId="11" fillId="7" borderId="19" xfId="0" applyFont="1" applyFill="1" applyBorder="1" applyAlignment="1">
      <alignment vertical="center"/>
    </xf>
    <xf numFmtId="0" fontId="8" fillId="9" borderId="18" xfId="0" applyFont="1" applyFill="1" applyBorder="1" applyAlignment="1">
      <alignment vertical="center"/>
    </xf>
    <xf numFmtId="49" fontId="16" fillId="9" borderId="19" xfId="0" applyNumberFormat="1" applyFont="1" applyFill="1" applyBorder="1" applyAlignment="1">
      <alignment vertical="center"/>
    </xf>
    <xf numFmtId="0" fontId="8" fillId="9" borderId="19" xfId="0" applyFont="1" applyFill="1" applyBorder="1" applyAlignment="1">
      <alignment vertical="center"/>
    </xf>
    <xf numFmtId="0" fontId="8" fillId="9" borderId="49" xfId="0" applyFont="1" applyFill="1" applyBorder="1" applyAlignment="1">
      <alignment vertical="center"/>
    </xf>
    <xf numFmtId="49" fontId="11" fillId="8" borderId="50" xfId="0" applyNumberFormat="1" applyFont="1" applyFill="1" applyBorder="1" applyAlignment="1">
      <alignment vertical="center"/>
    </xf>
    <xf numFmtId="166" fontId="11" fillId="8" borderId="37" xfId="0" applyNumberFormat="1" applyFont="1" applyFill="1" applyBorder="1" applyAlignment="1">
      <alignment vertical="center"/>
    </xf>
    <xf numFmtId="3" fontId="11" fillId="8" borderId="51" xfId="0" applyNumberFormat="1" applyFont="1" applyFill="1" applyBorder="1" applyAlignment="1">
      <alignment vertical="center"/>
    </xf>
    <xf numFmtId="3" fontId="11" fillId="8" borderId="52" xfId="0" applyNumberFormat="1" applyFont="1" applyFill="1" applyBorder="1" applyAlignment="1">
      <alignment vertical="center"/>
    </xf>
    <xf numFmtId="0" fontId="0" fillId="0" borderId="0" xfId="0" applyNumberFormat="1"/>
    <xf numFmtId="0" fontId="0" fillId="0" borderId="0" xfId="0"/>
    <xf numFmtId="49" fontId="16" fillId="9" borderId="38" xfId="0" applyNumberFormat="1" applyFont="1" applyFill="1" applyBorder="1" applyAlignment="1">
      <alignment vertical="center"/>
    </xf>
    <xf numFmtId="0" fontId="11" fillId="9" borderId="39" xfId="0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0" fillId="2" borderId="4" xfId="0" applyFill="1" applyBorder="1"/>
    <xf numFmtId="49" fontId="19" fillId="3" borderId="5" xfId="0" applyNumberFormat="1" applyFont="1" applyFill="1" applyBorder="1" applyAlignment="1">
      <alignment vertical="center" wrapText="1"/>
    </xf>
    <xf numFmtId="3" fontId="20" fillId="0" borderId="53" xfId="0" applyNumberFormat="1" applyFont="1" applyFill="1" applyBorder="1" applyAlignment="1">
      <alignment horizontal="right"/>
    </xf>
    <xf numFmtId="0" fontId="3" fillId="2" borderId="7" xfId="0" applyFont="1" applyFill="1" applyBorder="1"/>
    <xf numFmtId="49" fontId="5" fillId="3" borderId="6" xfId="0" applyNumberFormat="1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167" fontId="20" fillId="0" borderId="53" xfId="2" applyNumberFormat="1" applyFont="1" applyFill="1" applyBorder="1" applyAlignment="1">
      <alignment horizontal="right"/>
    </xf>
    <xf numFmtId="49" fontId="3" fillId="2" borderId="54" xfId="0" applyNumberFormat="1" applyFont="1" applyFill="1" applyBorder="1" applyAlignment="1">
      <alignment horizontal="left"/>
    </xf>
    <xf numFmtId="49" fontId="3" fillId="2" borderId="55" xfId="0" applyNumberFormat="1" applyFont="1" applyFill="1" applyBorder="1" applyAlignment="1">
      <alignment horizontal="left"/>
    </xf>
    <xf numFmtId="0" fontId="20" fillId="0" borderId="53" xfId="0" applyFont="1" applyFill="1" applyBorder="1" applyAlignment="1">
      <alignment horizontal="right" wrapText="1"/>
    </xf>
    <xf numFmtId="0" fontId="20" fillId="0" borderId="53" xfId="0" applyFont="1" applyFill="1" applyBorder="1" applyAlignment="1">
      <alignment horizontal="right"/>
    </xf>
    <xf numFmtId="17" fontId="20" fillId="0" borderId="53" xfId="0" applyNumberFormat="1" applyFont="1" applyFill="1" applyBorder="1" applyAlignment="1">
      <alignment horizontal="right" wrapText="1"/>
    </xf>
    <xf numFmtId="49" fontId="3" fillId="2" borderId="6" xfId="0" applyNumberFormat="1" applyFont="1" applyFill="1" applyBorder="1"/>
    <xf numFmtId="0" fontId="3" fillId="2" borderId="6" xfId="0" applyFont="1" applyFill="1" applyBorder="1"/>
    <xf numFmtId="0" fontId="2" fillId="2" borderId="9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right"/>
    </xf>
    <xf numFmtId="49" fontId="19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9" fillId="3" borderId="13" xfId="0" applyNumberFormat="1" applyFont="1" applyFill="1" applyBorder="1" applyAlignment="1">
      <alignment horizontal="center" vertical="center"/>
    </xf>
    <xf numFmtId="49" fontId="19" fillId="3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>
      <alignment horizontal="right" vertical="center"/>
    </xf>
    <xf numFmtId="0" fontId="0" fillId="0" borderId="19" xfId="0" applyNumberFormat="1" applyFont="1" applyBorder="1" applyAlignment="1"/>
    <xf numFmtId="0" fontId="6" fillId="2" borderId="13" xfId="0" applyFont="1" applyFill="1" applyBorder="1" applyAlignment="1">
      <alignment vertical="center"/>
    </xf>
    <xf numFmtId="165" fontId="1" fillId="5" borderId="25" xfId="0" applyNumberFormat="1" applyFont="1" applyFill="1" applyBorder="1" applyAlignment="1">
      <alignment vertical="center"/>
    </xf>
    <xf numFmtId="165" fontId="1" fillId="3" borderId="27" xfId="0" applyNumberFormat="1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165" fontId="1" fillId="6" borderId="30" xfId="0" applyNumberFormat="1" applyFont="1" applyFill="1" applyBorder="1" applyAlignment="1">
      <alignment vertical="center"/>
    </xf>
    <xf numFmtId="3" fontId="20" fillId="0" borderId="56" xfId="0" applyNumberFormat="1" applyFont="1" applyFill="1" applyBorder="1" applyAlignment="1">
      <alignment horizontal="right"/>
    </xf>
    <xf numFmtId="167" fontId="20" fillId="0" borderId="57" xfId="2" applyNumberFormat="1" applyFont="1" applyFill="1" applyBorder="1" applyAlignment="1"/>
    <xf numFmtId="49" fontId="3" fillId="2" borderId="44" xfId="0" applyNumberFormat="1" applyFont="1" applyFill="1" applyBorder="1" applyAlignment="1">
      <alignment vertical="center"/>
    </xf>
    <xf numFmtId="49" fontId="3" fillId="2" borderId="46" xfId="0" applyNumberFormat="1" applyFont="1" applyFill="1" applyBorder="1" applyAlignment="1">
      <alignment vertical="center"/>
    </xf>
  </cellXfs>
  <cellStyles count="3">
    <cellStyle name="Millares" xfId="2" builtinId="3"/>
    <cellStyle name="Normal" xfId="0" builtinId="0"/>
    <cellStyle name="Normal 4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19050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3"/>
  <sheetViews>
    <sheetView showGridLines="0" tabSelected="1" topLeftCell="B1" zoomScale="124" zoomScaleNormal="124" workbookViewId="0">
      <selection activeCell="C17" sqref="C1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8" width="7.85546875" style="1" customWidth="1"/>
    <col min="9" max="243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3"/>
      <c r="C7" s="4"/>
      <c r="D7" s="2"/>
      <c r="E7" s="4"/>
      <c r="F7" s="4"/>
      <c r="G7" s="4"/>
    </row>
    <row r="8" spans="1:255" s="74" customFormat="1" ht="12" customHeight="1" x14ac:dyDescent="0.25">
      <c r="A8" s="81"/>
      <c r="B8" s="82" t="s">
        <v>0</v>
      </c>
      <c r="C8" s="83" t="s">
        <v>88</v>
      </c>
      <c r="D8" s="84"/>
      <c r="E8" s="85" t="s">
        <v>114</v>
      </c>
      <c r="F8" s="86"/>
      <c r="G8" s="114">
        <v>12000</v>
      </c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3"/>
    </row>
    <row r="9" spans="1:255" s="74" customFormat="1" ht="25.5" customHeight="1" x14ac:dyDescent="0.25">
      <c r="A9" s="81"/>
      <c r="B9" s="6" t="s">
        <v>1</v>
      </c>
      <c r="C9" s="87" t="s">
        <v>89</v>
      </c>
      <c r="D9" s="84"/>
      <c r="E9" s="77" t="s">
        <v>2</v>
      </c>
      <c r="F9" s="78"/>
      <c r="G9" s="115" t="s">
        <v>136</v>
      </c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</row>
    <row r="10" spans="1:255" s="74" customFormat="1" ht="18" customHeight="1" x14ac:dyDescent="0.25">
      <c r="A10" s="81"/>
      <c r="B10" s="6" t="s">
        <v>3</v>
      </c>
      <c r="C10" s="87" t="s">
        <v>4</v>
      </c>
      <c r="D10" s="84"/>
      <c r="E10" s="77" t="s">
        <v>115</v>
      </c>
      <c r="F10" s="78"/>
      <c r="G10" s="87">
        <v>1500</v>
      </c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s="74" customFormat="1" ht="11.25" customHeight="1" x14ac:dyDescent="0.25">
      <c r="A11" s="81"/>
      <c r="B11" s="6" t="s">
        <v>5</v>
      </c>
      <c r="C11" s="87" t="s">
        <v>90</v>
      </c>
      <c r="D11" s="84"/>
      <c r="E11" s="88" t="s">
        <v>6</v>
      </c>
      <c r="F11" s="89"/>
      <c r="G11" s="87">
        <f>G8*G10</f>
        <v>18000000</v>
      </c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s="74" customFormat="1" ht="11.25" customHeight="1" x14ac:dyDescent="0.25">
      <c r="A12" s="81"/>
      <c r="B12" s="6" t="s">
        <v>7</v>
      </c>
      <c r="C12" s="90" t="s">
        <v>63</v>
      </c>
      <c r="D12" s="84"/>
      <c r="E12" s="77" t="s">
        <v>8</v>
      </c>
      <c r="F12" s="78"/>
      <c r="G12" s="90" t="s">
        <v>91</v>
      </c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74" customFormat="1" ht="15" x14ac:dyDescent="0.25">
      <c r="A13" s="81"/>
      <c r="B13" s="6" t="s">
        <v>9</v>
      </c>
      <c r="C13" s="91" t="s">
        <v>64</v>
      </c>
      <c r="D13" s="84"/>
      <c r="E13" s="77" t="s">
        <v>10</v>
      </c>
      <c r="F13" s="78"/>
      <c r="G13" s="91" t="s">
        <v>92</v>
      </c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74" customFormat="1" ht="25.5" customHeight="1" x14ac:dyDescent="0.25">
      <c r="A14" s="81"/>
      <c r="B14" s="6" t="s">
        <v>11</v>
      </c>
      <c r="C14" s="92">
        <v>44927</v>
      </c>
      <c r="D14" s="84"/>
      <c r="E14" s="93" t="s">
        <v>12</v>
      </c>
      <c r="F14" s="94"/>
      <c r="G14" s="92" t="s">
        <v>65</v>
      </c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ht="12" customHeight="1" x14ac:dyDescent="0.25">
      <c r="A15" s="2"/>
      <c r="B15" s="7"/>
      <c r="C15" s="8"/>
      <c r="D15" s="9"/>
      <c r="E15" s="10"/>
      <c r="F15" s="10"/>
      <c r="G15" s="9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</row>
    <row r="16" spans="1:255" ht="12" customHeight="1" x14ac:dyDescent="0.25">
      <c r="A16" s="11"/>
      <c r="B16" s="79" t="s">
        <v>13</v>
      </c>
      <c r="C16" s="80"/>
      <c r="D16" s="80"/>
      <c r="E16" s="80"/>
      <c r="F16" s="80"/>
      <c r="G16" s="80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</row>
    <row r="17" spans="1:255" ht="12" customHeight="1" x14ac:dyDescent="0.25">
      <c r="A17" s="2"/>
      <c r="B17" s="12"/>
      <c r="C17" s="13"/>
      <c r="D17" s="13"/>
      <c r="E17" s="13"/>
      <c r="F17" s="14"/>
      <c r="G17" s="96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</row>
    <row r="18" spans="1:255" ht="12" customHeight="1" x14ac:dyDescent="0.25">
      <c r="A18" s="5"/>
      <c r="B18" s="97" t="s">
        <v>14</v>
      </c>
      <c r="C18" s="98"/>
      <c r="D18" s="99"/>
      <c r="E18" s="99"/>
      <c r="F18" s="100"/>
      <c r="G18" s="10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24" customHeight="1" x14ac:dyDescent="0.25">
      <c r="A19" s="5"/>
      <c r="B19" s="102" t="s">
        <v>15</v>
      </c>
      <c r="C19" s="103" t="s">
        <v>16</v>
      </c>
      <c r="D19" s="103" t="s">
        <v>17</v>
      </c>
      <c r="E19" s="102" t="s">
        <v>18</v>
      </c>
      <c r="F19" s="103" t="s">
        <v>19</v>
      </c>
      <c r="G19" s="102" t="s">
        <v>20</v>
      </c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s="74" customFormat="1" ht="12" customHeight="1" x14ac:dyDescent="0.25">
      <c r="A20" s="81"/>
      <c r="B20" s="104" t="s">
        <v>66</v>
      </c>
      <c r="C20" s="105" t="s">
        <v>21</v>
      </c>
      <c r="D20" s="105">
        <v>6</v>
      </c>
      <c r="E20" s="105" t="s">
        <v>116</v>
      </c>
      <c r="F20" s="106">
        <v>25000</v>
      </c>
      <c r="G20" s="107">
        <f t="shared" ref="G20" si="0">+D20*F20</f>
        <v>150000</v>
      </c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</row>
    <row r="21" spans="1:255" s="74" customFormat="1" ht="12" customHeight="1" x14ac:dyDescent="0.25">
      <c r="A21" s="81"/>
      <c r="B21" s="104" t="s">
        <v>93</v>
      </c>
      <c r="C21" s="105" t="s">
        <v>21</v>
      </c>
      <c r="D21" s="105">
        <v>1</v>
      </c>
      <c r="E21" s="105" t="s">
        <v>116</v>
      </c>
      <c r="F21" s="106">
        <v>25000</v>
      </c>
      <c r="G21" s="107">
        <f t="shared" ref="G21:G30" si="1">D21*F21</f>
        <v>25000</v>
      </c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s="74" customFormat="1" ht="12" customHeight="1" x14ac:dyDescent="0.25">
      <c r="A22" s="81"/>
      <c r="B22" s="104" t="s">
        <v>94</v>
      </c>
      <c r="C22" s="105" t="s">
        <v>21</v>
      </c>
      <c r="D22" s="105">
        <v>5</v>
      </c>
      <c r="E22" s="105" t="s">
        <v>116</v>
      </c>
      <c r="F22" s="106">
        <v>25000</v>
      </c>
      <c r="G22" s="107">
        <f t="shared" si="1"/>
        <v>125000</v>
      </c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s="74" customFormat="1" ht="12" customHeight="1" x14ac:dyDescent="0.25">
      <c r="A23" s="81"/>
      <c r="B23" s="104" t="s">
        <v>96</v>
      </c>
      <c r="C23" s="105" t="s">
        <v>21</v>
      </c>
      <c r="D23" s="105">
        <v>9</v>
      </c>
      <c r="E23" s="105" t="s">
        <v>121</v>
      </c>
      <c r="F23" s="106">
        <v>25000</v>
      </c>
      <c r="G23" s="107">
        <f t="shared" si="1"/>
        <v>225000</v>
      </c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s="74" customFormat="1" ht="12" customHeight="1" x14ac:dyDescent="0.25">
      <c r="A24" s="81"/>
      <c r="B24" s="104" t="s">
        <v>69</v>
      </c>
      <c r="C24" s="105" t="s">
        <v>21</v>
      </c>
      <c r="D24" s="105">
        <v>6</v>
      </c>
      <c r="E24" s="105" t="s">
        <v>68</v>
      </c>
      <c r="F24" s="106">
        <v>25000</v>
      </c>
      <c r="G24" s="107">
        <f t="shared" si="1"/>
        <v>150000</v>
      </c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74" customFormat="1" ht="12" customHeight="1" x14ac:dyDescent="0.25">
      <c r="A25" s="81"/>
      <c r="B25" s="104" t="s">
        <v>97</v>
      </c>
      <c r="C25" s="105" t="s">
        <v>21</v>
      </c>
      <c r="D25" s="105">
        <v>8</v>
      </c>
      <c r="E25" s="105" t="s">
        <v>95</v>
      </c>
      <c r="F25" s="106">
        <v>25000</v>
      </c>
      <c r="G25" s="107">
        <f t="shared" si="1"/>
        <v>200000</v>
      </c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</row>
    <row r="26" spans="1:255" s="74" customFormat="1" ht="12" customHeight="1" x14ac:dyDescent="0.25">
      <c r="A26" s="81"/>
      <c r="B26" s="104" t="s">
        <v>98</v>
      </c>
      <c r="C26" s="105" t="s">
        <v>21</v>
      </c>
      <c r="D26" s="105">
        <v>1</v>
      </c>
      <c r="E26" s="105" t="s">
        <v>95</v>
      </c>
      <c r="F26" s="106">
        <v>25000</v>
      </c>
      <c r="G26" s="107">
        <f t="shared" si="1"/>
        <v>25000</v>
      </c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</row>
    <row r="27" spans="1:255" s="74" customFormat="1" ht="12" customHeight="1" x14ac:dyDescent="0.25">
      <c r="A27" s="81"/>
      <c r="B27" s="104" t="s">
        <v>99</v>
      </c>
      <c r="C27" s="105" t="s">
        <v>21</v>
      </c>
      <c r="D27" s="105">
        <v>8</v>
      </c>
      <c r="E27" s="105" t="s">
        <v>78</v>
      </c>
      <c r="F27" s="106">
        <v>25000</v>
      </c>
      <c r="G27" s="107">
        <f t="shared" si="1"/>
        <v>200000</v>
      </c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</row>
    <row r="28" spans="1:255" s="74" customFormat="1" ht="12" customHeight="1" x14ac:dyDescent="0.25">
      <c r="A28" s="81"/>
      <c r="B28" s="104" t="s">
        <v>100</v>
      </c>
      <c r="C28" s="105" t="s">
        <v>21</v>
      </c>
      <c r="D28" s="105">
        <v>5</v>
      </c>
      <c r="E28" s="105" t="s">
        <v>72</v>
      </c>
      <c r="F28" s="106">
        <v>25000</v>
      </c>
      <c r="G28" s="107">
        <f t="shared" si="1"/>
        <v>125000</v>
      </c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</row>
    <row r="29" spans="1:255" s="74" customFormat="1" ht="12" customHeight="1" x14ac:dyDescent="0.25">
      <c r="A29" s="81"/>
      <c r="B29" s="104" t="s">
        <v>98</v>
      </c>
      <c r="C29" s="105" t="s">
        <v>21</v>
      </c>
      <c r="D29" s="105">
        <v>2</v>
      </c>
      <c r="E29" s="105" t="s">
        <v>101</v>
      </c>
      <c r="F29" s="106">
        <v>25000</v>
      </c>
      <c r="G29" s="107">
        <f t="shared" si="1"/>
        <v>50000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</row>
    <row r="30" spans="1:255" s="74" customFormat="1" ht="12" customHeight="1" x14ac:dyDescent="0.25">
      <c r="A30" s="81"/>
      <c r="B30" s="104" t="s">
        <v>74</v>
      </c>
      <c r="C30" s="105" t="s">
        <v>21</v>
      </c>
      <c r="D30" s="105">
        <v>55</v>
      </c>
      <c r="E30" s="105" t="s">
        <v>92</v>
      </c>
      <c r="F30" s="106">
        <v>25000</v>
      </c>
      <c r="G30" s="107">
        <f t="shared" si="1"/>
        <v>1375000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</row>
    <row r="31" spans="1:255" ht="11.25" customHeight="1" x14ac:dyDescent="0.25">
      <c r="B31" s="18" t="s">
        <v>22</v>
      </c>
      <c r="C31" s="19"/>
      <c r="D31" s="19"/>
      <c r="E31" s="19"/>
      <c r="F31" s="20"/>
      <c r="G31" s="21">
        <f>SUM(G20:G30)</f>
        <v>2650000</v>
      </c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15.75" customHeight="1" x14ac:dyDescent="0.25">
      <c r="A32" s="5"/>
      <c r="B32" s="15"/>
      <c r="C32" s="16"/>
      <c r="D32" s="16"/>
      <c r="E32" s="16"/>
      <c r="F32" s="17"/>
      <c r="G32" s="17"/>
      <c r="K32" s="108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12" customHeight="1" x14ac:dyDescent="0.25">
      <c r="A33" s="5"/>
      <c r="B33" s="97" t="s">
        <v>23</v>
      </c>
      <c r="C33" s="98"/>
      <c r="D33" s="99"/>
      <c r="E33" s="99"/>
      <c r="F33" s="100"/>
      <c r="G33" s="10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ht="24" customHeight="1" x14ac:dyDescent="0.25">
      <c r="A34" s="5"/>
      <c r="B34" s="102" t="s">
        <v>15</v>
      </c>
      <c r="C34" s="103" t="s">
        <v>16</v>
      </c>
      <c r="D34" s="103" t="s">
        <v>17</v>
      </c>
      <c r="E34" s="102" t="s">
        <v>18</v>
      </c>
      <c r="F34" s="103" t="s">
        <v>19</v>
      </c>
      <c r="G34" s="102" t="s">
        <v>20</v>
      </c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s="74" customFormat="1" ht="12" customHeight="1" x14ac:dyDescent="0.25">
      <c r="A35" s="81"/>
      <c r="B35" s="104" t="s">
        <v>75</v>
      </c>
      <c r="C35" s="105" t="s">
        <v>62</v>
      </c>
      <c r="D35" s="105">
        <v>3</v>
      </c>
      <c r="E35" s="105" t="s">
        <v>117</v>
      </c>
      <c r="F35" s="106">
        <v>60000</v>
      </c>
      <c r="G35" s="107">
        <f>+D35*F35</f>
        <v>180000</v>
      </c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3"/>
    </row>
    <row r="36" spans="1:255" ht="11.25" customHeight="1" x14ac:dyDescent="0.25">
      <c r="B36" s="18" t="s">
        <v>24</v>
      </c>
      <c r="C36" s="19"/>
      <c r="D36" s="19"/>
      <c r="E36" s="19"/>
      <c r="F36" s="20"/>
      <c r="G36" s="21">
        <f>SUM(G35)</f>
        <v>180000</v>
      </c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ht="15.75" customHeight="1" x14ac:dyDescent="0.25">
      <c r="A37" s="5"/>
      <c r="B37" s="15"/>
      <c r="C37" s="16"/>
      <c r="D37" s="16"/>
      <c r="E37" s="16"/>
      <c r="F37" s="17"/>
      <c r="G37" s="17"/>
      <c r="K37" s="108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ht="12" customHeight="1" x14ac:dyDescent="0.25">
      <c r="A38" s="5"/>
      <c r="B38" s="97" t="s">
        <v>25</v>
      </c>
      <c r="C38" s="98"/>
      <c r="D38" s="99"/>
      <c r="E38" s="99"/>
      <c r="F38" s="100"/>
      <c r="G38" s="10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  <row r="39" spans="1:255" ht="24" customHeight="1" x14ac:dyDescent="0.25">
      <c r="A39" s="5"/>
      <c r="B39" s="102" t="s">
        <v>15</v>
      </c>
      <c r="C39" s="103" t="s">
        <v>16</v>
      </c>
      <c r="D39" s="103" t="s">
        <v>17</v>
      </c>
      <c r="E39" s="102" t="s">
        <v>18</v>
      </c>
      <c r="F39" s="103" t="s">
        <v>19</v>
      </c>
      <c r="G39" s="102" t="s">
        <v>20</v>
      </c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</row>
    <row r="40" spans="1:255" s="74" customFormat="1" ht="12" customHeight="1" x14ac:dyDescent="0.25">
      <c r="A40" s="81"/>
      <c r="B40" s="104" t="s">
        <v>27</v>
      </c>
      <c r="C40" s="105" t="s">
        <v>26</v>
      </c>
      <c r="D40" s="105">
        <v>0.4</v>
      </c>
      <c r="E40" s="105" t="s">
        <v>116</v>
      </c>
      <c r="F40" s="106">
        <v>237500</v>
      </c>
      <c r="G40" s="107">
        <f t="shared" ref="G40:G45" si="2">+F40*D40</f>
        <v>95000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3"/>
      <c r="GN40" s="73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3"/>
      <c r="HC40" s="73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3"/>
      <c r="HR40" s="73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3"/>
      <c r="IG40" s="73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3"/>
    </row>
    <row r="41" spans="1:255" s="74" customFormat="1" ht="12" customHeight="1" x14ac:dyDescent="0.25">
      <c r="A41" s="81"/>
      <c r="B41" s="104" t="s">
        <v>77</v>
      </c>
      <c r="C41" s="105" t="s">
        <v>26</v>
      </c>
      <c r="D41" s="105">
        <v>0.4</v>
      </c>
      <c r="E41" s="105" t="s">
        <v>116</v>
      </c>
      <c r="F41" s="106">
        <v>150000</v>
      </c>
      <c r="G41" s="107">
        <f t="shared" si="2"/>
        <v>60000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3"/>
      <c r="GN41" s="73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3"/>
      <c r="HC41" s="73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3"/>
      <c r="HR41" s="73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3"/>
      <c r="IG41" s="73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3"/>
    </row>
    <row r="42" spans="1:255" s="74" customFormat="1" ht="12" customHeight="1" x14ac:dyDescent="0.25">
      <c r="A42" s="81"/>
      <c r="B42" s="104" t="s">
        <v>102</v>
      </c>
      <c r="C42" s="105" t="s">
        <v>26</v>
      </c>
      <c r="D42" s="105">
        <v>0.3</v>
      </c>
      <c r="E42" s="105" t="s">
        <v>116</v>
      </c>
      <c r="F42" s="106">
        <v>200000</v>
      </c>
      <c r="G42" s="107">
        <f t="shared" si="2"/>
        <v>60000</v>
      </c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3"/>
      <c r="FY42" s="73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3"/>
      <c r="GN42" s="73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3"/>
      <c r="HC42" s="73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3"/>
      <c r="HR42" s="73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3"/>
      <c r="IG42" s="73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3"/>
    </row>
    <row r="43" spans="1:255" s="74" customFormat="1" ht="12" customHeight="1" x14ac:dyDescent="0.25">
      <c r="A43" s="81"/>
      <c r="B43" s="104" t="s">
        <v>73</v>
      </c>
      <c r="C43" s="105" t="s">
        <v>26</v>
      </c>
      <c r="D43" s="105">
        <f>0.125*7</f>
        <v>0.875</v>
      </c>
      <c r="E43" s="105" t="s">
        <v>78</v>
      </c>
      <c r="F43" s="106">
        <v>240000</v>
      </c>
      <c r="G43" s="107">
        <f t="shared" si="2"/>
        <v>210000</v>
      </c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3"/>
      <c r="GN43" s="73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3"/>
      <c r="HC43" s="73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3"/>
      <c r="HR43" s="73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3"/>
      <c r="IG43" s="73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3"/>
    </row>
    <row r="44" spans="1:255" s="74" customFormat="1" ht="12" customHeight="1" x14ac:dyDescent="0.25">
      <c r="A44" s="81"/>
      <c r="B44" s="104" t="s">
        <v>103</v>
      </c>
      <c r="C44" s="105" t="s">
        <v>26</v>
      </c>
      <c r="D44" s="105">
        <v>0.2</v>
      </c>
      <c r="E44" s="105" t="s">
        <v>116</v>
      </c>
      <c r="F44" s="106">
        <v>180000</v>
      </c>
      <c r="G44" s="107">
        <f t="shared" si="2"/>
        <v>36000</v>
      </c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3"/>
      <c r="GN44" s="73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3"/>
      <c r="HC44" s="73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3"/>
      <c r="HR44" s="73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3"/>
      <c r="IG44" s="73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3"/>
    </row>
    <row r="45" spans="1:255" s="74" customFormat="1" ht="12" customHeight="1" x14ac:dyDescent="0.25">
      <c r="A45" s="81"/>
      <c r="B45" s="104" t="s">
        <v>79</v>
      </c>
      <c r="C45" s="105" t="s">
        <v>26</v>
      </c>
      <c r="D45" s="105">
        <v>1</v>
      </c>
      <c r="E45" s="105" t="s">
        <v>122</v>
      </c>
      <c r="F45" s="106">
        <v>200000</v>
      </c>
      <c r="G45" s="107">
        <f t="shared" si="2"/>
        <v>200000</v>
      </c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3"/>
      <c r="FY45" s="73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3"/>
      <c r="GN45" s="73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3"/>
      <c r="HC45" s="73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3"/>
      <c r="HR45" s="73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3"/>
      <c r="IG45" s="73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3"/>
    </row>
    <row r="46" spans="1:255" ht="11.25" customHeight="1" x14ac:dyDescent="0.25">
      <c r="B46" s="18" t="s">
        <v>28</v>
      </c>
      <c r="C46" s="19"/>
      <c r="D46" s="19"/>
      <c r="E46" s="19"/>
      <c r="F46" s="20"/>
      <c r="G46" s="21">
        <f>SUM(G40:G45)</f>
        <v>661000</v>
      </c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</row>
    <row r="47" spans="1:255" ht="15.75" customHeight="1" x14ac:dyDescent="0.25">
      <c r="A47" s="5"/>
      <c r="B47" s="15"/>
      <c r="C47" s="16"/>
      <c r="D47" s="16"/>
      <c r="E47" s="16"/>
      <c r="F47" s="17"/>
      <c r="G47" s="17"/>
      <c r="K47" s="108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</row>
    <row r="48" spans="1:255" ht="12" customHeight="1" x14ac:dyDescent="0.25">
      <c r="A48" s="5"/>
      <c r="B48" s="97" t="s">
        <v>29</v>
      </c>
      <c r="C48" s="98"/>
      <c r="D48" s="99"/>
      <c r="E48" s="99"/>
      <c r="F48" s="100"/>
      <c r="G48" s="10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</row>
    <row r="49" spans="1:255" ht="24" customHeight="1" x14ac:dyDescent="0.25">
      <c r="A49" s="5"/>
      <c r="B49" s="102" t="s">
        <v>30</v>
      </c>
      <c r="C49" s="103" t="s">
        <v>31</v>
      </c>
      <c r="D49" s="103" t="s">
        <v>32</v>
      </c>
      <c r="E49" s="102" t="s">
        <v>18</v>
      </c>
      <c r="F49" s="103" t="s">
        <v>19</v>
      </c>
      <c r="G49" s="102" t="s">
        <v>20</v>
      </c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</row>
    <row r="50" spans="1:255" s="74" customFormat="1" ht="12" customHeight="1" x14ac:dyDescent="0.25">
      <c r="A50" s="81"/>
      <c r="B50" s="109" t="s">
        <v>104</v>
      </c>
      <c r="C50" s="105"/>
      <c r="D50" s="105"/>
      <c r="E50" s="105"/>
      <c r="F50" s="106"/>
      <c r="G50" s="107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3"/>
      <c r="FY50" s="73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3"/>
      <c r="GN50" s="73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3"/>
      <c r="HC50" s="73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3"/>
      <c r="HR50" s="73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3"/>
      <c r="IG50" s="73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3"/>
    </row>
    <row r="51" spans="1:255" s="74" customFormat="1" ht="12" customHeight="1" x14ac:dyDescent="0.25">
      <c r="A51" s="81"/>
      <c r="B51" s="104" t="s">
        <v>137</v>
      </c>
      <c r="C51" s="105" t="s">
        <v>80</v>
      </c>
      <c r="D51" s="105">
        <v>4000</v>
      </c>
      <c r="E51" s="105" t="s">
        <v>95</v>
      </c>
      <c r="F51" s="106">
        <v>680</v>
      </c>
      <c r="G51" s="107">
        <f>F51*D51</f>
        <v>2720000</v>
      </c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3"/>
      <c r="FY51" s="73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3"/>
      <c r="GN51" s="73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3"/>
      <c r="HC51" s="73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3"/>
      <c r="HR51" s="73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3"/>
      <c r="IG51" s="73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3"/>
    </row>
    <row r="52" spans="1:255" s="74" customFormat="1" ht="12" customHeight="1" x14ac:dyDescent="0.25">
      <c r="A52" s="81"/>
      <c r="B52" s="109" t="s">
        <v>33</v>
      </c>
      <c r="C52" s="105"/>
      <c r="D52" s="105"/>
      <c r="E52" s="105"/>
      <c r="F52" s="106"/>
      <c r="G52" s="107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3"/>
      <c r="FY52" s="73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3"/>
      <c r="GN52" s="73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3"/>
      <c r="HC52" s="73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3"/>
      <c r="HR52" s="73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3"/>
      <c r="IG52" s="73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3"/>
    </row>
    <row r="53" spans="1:255" s="74" customFormat="1" ht="12" customHeight="1" x14ac:dyDescent="0.25">
      <c r="A53" s="81"/>
      <c r="B53" s="104" t="s">
        <v>81</v>
      </c>
      <c r="C53" s="105" t="s">
        <v>34</v>
      </c>
      <c r="D53" s="105">
        <v>400</v>
      </c>
      <c r="E53" s="105" t="s">
        <v>95</v>
      </c>
      <c r="F53" s="106">
        <v>1160</v>
      </c>
      <c r="G53" s="107">
        <f>F53*D53</f>
        <v>464000</v>
      </c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3"/>
      <c r="FY53" s="73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3"/>
      <c r="GN53" s="73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3"/>
      <c r="HC53" s="73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3"/>
      <c r="HR53" s="73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3"/>
      <c r="IG53" s="73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3"/>
    </row>
    <row r="54" spans="1:255" s="74" customFormat="1" ht="12" customHeight="1" x14ac:dyDescent="0.25">
      <c r="A54" s="81"/>
      <c r="B54" s="104" t="s">
        <v>82</v>
      </c>
      <c r="C54" s="105" t="s">
        <v>34</v>
      </c>
      <c r="D54" s="105">
        <v>300</v>
      </c>
      <c r="E54" s="105" t="s">
        <v>71</v>
      </c>
      <c r="F54" s="106">
        <v>1200</v>
      </c>
      <c r="G54" s="107">
        <f>F54*D54</f>
        <v>360000</v>
      </c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3"/>
      <c r="GN54" s="73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3"/>
      <c r="HC54" s="73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3"/>
      <c r="HR54" s="73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3"/>
      <c r="IG54" s="73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3"/>
    </row>
    <row r="55" spans="1:255" s="74" customFormat="1" ht="12" customHeight="1" x14ac:dyDescent="0.25">
      <c r="A55" s="81"/>
      <c r="B55" s="104" t="s">
        <v>83</v>
      </c>
      <c r="C55" s="105" t="s">
        <v>34</v>
      </c>
      <c r="D55" s="105">
        <v>300</v>
      </c>
      <c r="E55" s="105" t="s">
        <v>71</v>
      </c>
      <c r="F55" s="106">
        <v>1920</v>
      </c>
      <c r="G55" s="107">
        <f>F55*D55</f>
        <v>576000</v>
      </c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3"/>
      <c r="FY55" s="73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3"/>
      <c r="GN55" s="73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3"/>
      <c r="HC55" s="73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3"/>
      <c r="HR55" s="73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3"/>
      <c r="IG55" s="73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3"/>
    </row>
    <row r="56" spans="1:255" s="74" customFormat="1" ht="12" customHeight="1" x14ac:dyDescent="0.25">
      <c r="A56" s="81"/>
      <c r="B56" s="109" t="s">
        <v>35</v>
      </c>
      <c r="C56" s="105"/>
      <c r="D56" s="105"/>
      <c r="E56" s="105"/>
      <c r="F56" s="106"/>
      <c r="G56" s="107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73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3"/>
      <c r="FY56" s="73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3"/>
      <c r="GN56" s="73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3"/>
      <c r="HC56" s="73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3"/>
      <c r="HR56" s="73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3"/>
      <c r="IG56" s="73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3"/>
    </row>
    <row r="57" spans="1:255" s="74" customFormat="1" ht="12" customHeight="1" x14ac:dyDescent="0.25">
      <c r="A57" s="81"/>
      <c r="B57" s="104" t="s">
        <v>123</v>
      </c>
      <c r="C57" s="105" t="s">
        <v>85</v>
      </c>
      <c r="D57" s="105">
        <v>5</v>
      </c>
      <c r="E57" s="105" t="s">
        <v>70</v>
      </c>
      <c r="F57" s="106">
        <v>11984</v>
      </c>
      <c r="G57" s="107">
        <f>F57*D57</f>
        <v>59920</v>
      </c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3"/>
      <c r="EU57" s="73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  <c r="FJ57" s="73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3"/>
      <c r="FY57" s="73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3"/>
      <c r="GN57" s="73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3"/>
      <c r="HC57" s="73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3"/>
      <c r="HR57" s="73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3"/>
      <c r="IG57" s="73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3"/>
    </row>
    <row r="58" spans="1:255" s="74" customFormat="1" ht="12" customHeight="1" x14ac:dyDescent="0.25">
      <c r="A58" s="81"/>
      <c r="B58" s="109" t="s">
        <v>128</v>
      </c>
      <c r="C58" s="105"/>
      <c r="D58" s="105"/>
      <c r="E58" s="105"/>
      <c r="F58" s="106"/>
      <c r="G58" s="107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  <c r="FJ58" s="73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3"/>
      <c r="FY58" s="73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3"/>
      <c r="GN58" s="73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3"/>
      <c r="HC58" s="73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3"/>
      <c r="HR58" s="73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3"/>
      <c r="IG58" s="73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3"/>
    </row>
    <row r="59" spans="1:255" s="74" customFormat="1" ht="12" customHeight="1" x14ac:dyDescent="0.25">
      <c r="A59" s="81"/>
      <c r="B59" s="104" t="s">
        <v>129</v>
      </c>
      <c r="C59" s="105" t="s">
        <v>85</v>
      </c>
      <c r="D59" s="105">
        <v>8</v>
      </c>
      <c r="E59" s="105" t="s">
        <v>130</v>
      </c>
      <c r="F59" s="106">
        <v>26000</v>
      </c>
      <c r="G59" s="107">
        <f>F59*D59</f>
        <v>208000</v>
      </c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3"/>
      <c r="EU59" s="73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3"/>
      <c r="FJ59" s="73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3"/>
      <c r="FY59" s="73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3"/>
      <c r="GN59" s="73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3"/>
      <c r="HC59" s="73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3"/>
      <c r="HR59" s="73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3"/>
      <c r="IG59" s="73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3"/>
    </row>
    <row r="60" spans="1:255" s="74" customFormat="1" ht="12" customHeight="1" x14ac:dyDescent="0.25">
      <c r="A60" s="81"/>
      <c r="B60" s="109" t="s">
        <v>133</v>
      </c>
      <c r="C60" s="105"/>
      <c r="D60" s="105"/>
      <c r="E60" s="105"/>
      <c r="F60" s="106"/>
      <c r="G60" s="107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  <c r="FJ60" s="73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3"/>
      <c r="FY60" s="73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3"/>
      <c r="GN60" s="73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3"/>
      <c r="HC60" s="73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3"/>
      <c r="HR60" s="73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3"/>
      <c r="IG60" s="73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3"/>
    </row>
    <row r="61" spans="1:255" s="74" customFormat="1" ht="12" customHeight="1" x14ac:dyDescent="0.25">
      <c r="A61" s="81"/>
      <c r="B61" s="104" t="s">
        <v>131</v>
      </c>
      <c r="C61" s="105" t="s">
        <v>85</v>
      </c>
      <c r="D61" s="105">
        <v>4.8</v>
      </c>
      <c r="E61" s="105" t="s">
        <v>132</v>
      </c>
      <c r="F61" s="106">
        <v>14190</v>
      </c>
      <c r="G61" s="107">
        <f>D61*F61</f>
        <v>68112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3"/>
      <c r="FJ61" s="73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3"/>
      <c r="FY61" s="73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3"/>
      <c r="GN61" s="73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3"/>
      <c r="HC61" s="73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3"/>
      <c r="HR61" s="73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3"/>
      <c r="IG61" s="73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3"/>
    </row>
    <row r="62" spans="1:255" s="74" customFormat="1" ht="12" customHeight="1" x14ac:dyDescent="0.25">
      <c r="A62" s="81"/>
      <c r="B62" s="109" t="s">
        <v>36</v>
      </c>
      <c r="C62" s="105"/>
      <c r="D62" s="105"/>
      <c r="E62" s="105"/>
      <c r="F62" s="106"/>
      <c r="G62" s="107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  <c r="FJ62" s="73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3"/>
      <c r="FY62" s="73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3"/>
      <c r="GN62" s="73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3"/>
      <c r="HC62" s="73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3"/>
      <c r="HR62" s="73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3"/>
      <c r="IG62" s="73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3"/>
    </row>
    <row r="63" spans="1:255" s="74" customFormat="1" ht="12" customHeight="1" x14ac:dyDescent="0.25">
      <c r="A63" s="81"/>
      <c r="B63" s="104" t="s">
        <v>124</v>
      </c>
      <c r="C63" s="105" t="s">
        <v>34</v>
      </c>
      <c r="D63" s="105">
        <v>0.5</v>
      </c>
      <c r="E63" s="105" t="s">
        <v>72</v>
      </c>
      <c r="F63" s="106">
        <v>370000</v>
      </c>
      <c r="G63" s="107">
        <f>F63*D63</f>
        <v>185000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  <c r="FJ63" s="73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3"/>
      <c r="FY63" s="73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3"/>
      <c r="GN63" s="73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3"/>
      <c r="HC63" s="73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3"/>
      <c r="HR63" s="73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3"/>
      <c r="IG63" s="73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3"/>
    </row>
    <row r="64" spans="1:255" s="74" customFormat="1" ht="12" customHeight="1" x14ac:dyDescent="0.25">
      <c r="A64" s="81"/>
      <c r="B64" s="104" t="s">
        <v>125</v>
      </c>
      <c r="C64" s="105" t="s">
        <v>85</v>
      </c>
      <c r="D64" s="105">
        <v>0.2</v>
      </c>
      <c r="E64" s="105" t="s">
        <v>72</v>
      </c>
      <c r="F64" s="106">
        <v>32040</v>
      </c>
      <c r="G64" s="107">
        <f>F64*D64</f>
        <v>6408</v>
      </c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3"/>
      <c r="FY64" s="73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3"/>
      <c r="GN64" s="73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3"/>
      <c r="HC64" s="73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3"/>
      <c r="HR64" s="73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3"/>
      <c r="IG64" s="73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3"/>
    </row>
    <row r="65" spans="1:255" s="74" customFormat="1" ht="12" customHeight="1" x14ac:dyDescent="0.25">
      <c r="A65" s="81"/>
      <c r="B65" s="104" t="s">
        <v>126</v>
      </c>
      <c r="C65" s="105" t="s">
        <v>85</v>
      </c>
      <c r="D65" s="105">
        <v>0.6</v>
      </c>
      <c r="E65" s="105" t="s">
        <v>72</v>
      </c>
      <c r="F65" s="106">
        <v>14676</v>
      </c>
      <c r="G65" s="107">
        <f>F65*D65</f>
        <v>8805.6</v>
      </c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  <c r="FJ65" s="73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3"/>
      <c r="FY65" s="73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3"/>
      <c r="GN65" s="73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3"/>
      <c r="HC65" s="73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3"/>
      <c r="HR65" s="73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3"/>
      <c r="IG65" s="73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3"/>
    </row>
    <row r="66" spans="1:255" s="74" customFormat="1" ht="12" customHeight="1" x14ac:dyDescent="0.25">
      <c r="A66" s="81"/>
      <c r="B66" s="109" t="s">
        <v>84</v>
      </c>
      <c r="C66" s="105"/>
      <c r="D66" s="105"/>
      <c r="E66" s="105"/>
      <c r="F66" s="106"/>
      <c r="G66" s="107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  <c r="FJ66" s="73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3"/>
      <c r="FY66" s="73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3"/>
      <c r="GN66" s="73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3"/>
      <c r="HC66" s="73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3"/>
      <c r="HR66" s="73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3"/>
      <c r="IG66" s="73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3"/>
    </row>
    <row r="67" spans="1:255" s="74" customFormat="1" ht="12" customHeight="1" x14ac:dyDescent="0.25">
      <c r="A67" s="81"/>
      <c r="B67" s="104" t="s">
        <v>120</v>
      </c>
      <c r="C67" s="105" t="s">
        <v>34</v>
      </c>
      <c r="D67" s="105">
        <v>3</v>
      </c>
      <c r="E67" s="105" t="s">
        <v>70</v>
      </c>
      <c r="F67" s="106">
        <v>87700</v>
      </c>
      <c r="G67" s="107">
        <f>F67*D67</f>
        <v>263100</v>
      </c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3"/>
      <c r="FY67" s="73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3"/>
      <c r="GN67" s="73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3"/>
      <c r="HC67" s="73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3"/>
      <c r="HR67" s="73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3"/>
      <c r="IG67" s="73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3"/>
    </row>
    <row r="68" spans="1:255" s="74" customFormat="1" ht="12" customHeight="1" x14ac:dyDescent="0.25">
      <c r="A68" s="81"/>
      <c r="B68" s="104" t="s">
        <v>127</v>
      </c>
      <c r="C68" s="105" t="s">
        <v>85</v>
      </c>
      <c r="D68" s="105">
        <v>5</v>
      </c>
      <c r="E68" s="105" t="s">
        <v>72</v>
      </c>
      <c r="F68" s="106">
        <v>32000</v>
      </c>
      <c r="G68" s="107">
        <f>F68*D68</f>
        <v>160000</v>
      </c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3"/>
      <c r="FY68" s="73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3"/>
      <c r="GN68" s="73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3"/>
      <c r="HC68" s="73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3"/>
      <c r="HR68" s="73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3"/>
      <c r="IG68" s="73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  <c r="IU68" s="73"/>
    </row>
    <row r="69" spans="1:255" ht="11.25" customHeight="1" x14ac:dyDescent="0.25">
      <c r="B69" s="18" t="s">
        <v>37</v>
      </c>
      <c r="C69" s="19"/>
      <c r="D69" s="19"/>
      <c r="E69" s="19"/>
      <c r="F69" s="20"/>
      <c r="G69" s="21">
        <f>SUM(G50:G68)</f>
        <v>5079345.5999999996</v>
      </c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</row>
    <row r="70" spans="1:255" ht="11.25" customHeight="1" x14ac:dyDescent="0.25">
      <c r="B70" s="15"/>
      <c r="C70" s="16"/>
      <c r="D70" s="16"/>
      <c r="E70" s="22"/>
      <c r="F70" s="17"/>
      <c r="G70" s="17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</row>
    <row r="71" spans="1:255" ht="12" customHeight="1" x14ac:dyDescent="0.25">
      <c r="A71" s="5"/>
      <c r="B71" s="97" t="s">
        <v>38</v>
      </c>
      <c r="C71" s="98"/>
      <c r="D71" s="99"/>
      <c r="E71" s="99"/>
      <c r="F71" s="100"/>
      <c r="G71" s="10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</row>
    <row r="72" spans="1:255" ht="24" customHeight="1" x14ac:dyDescent="0.25">
      <c r="A72" s="5"/>
      <c r="B72" s="102" t="s">
        <v>39</v>
      </c>
      <c r="C72" s="103" t="s">
        <v>31</v>
      </c>
      <c r="D72" s="103" t="s">
        <v>32</v>
      </c>
      <c r="E72" s="102" t="s">
        <v>18</v>
      </c>
      <c r="F72" s="103" t="s">
        <v>19</v>
      </c>
      <c r="G72" s="102" t="s">
        <v>20</v>
      </c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</row>
    <row r="73" spans="1:255" s="74" customFormat="1" ht="12" customHeight="1" x14ac:dyDescent="0.25">
      <c r="A73" s="81"/>
      <c r="B73" s="104" t="s">
        <v>105</v>
      </c>
      <c r="C73" s="105" t="s">
        <v>80</v>
      </c>
      <c r="D73" s="105">
        <v>10</v>
      </c>
      <c r="E73" s="105" t="s">
        <v>95</v>
      </c>
      <c r="F73" s="106">
        <v>25000</v>
      </c>
      <c r="G73" s="107">
        <f>D73*F73</f>
        <v>250000</v>
      </c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3"/>
      <c r="FY73" s="73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3"/>
      <c r="GN73" s="73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3"/>
      <c r="HC73" s="73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3"/>
      <c r="HR73" s="73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  <c r="IE73" s="73"/>
      <c r="IF73" s="73"/>
      <c r="IG73" s="73"/>
      <c r="IH73" s="73"/>
      <c r="II73" s="73"/>
      <c r="IJ73" s="73"/>
      <c r="IK73" s="73"/>
      <c r="IL73" s="73"/>
      <c r="IM73" s="73"/>
      <c r="IN73" s="73"/>
      <c r="IO73" s="73"/>
      <c r="IP73" s="73"/>
      <c r="IQ73" s="73"/>
      <c r="IR73" s="73"/>
      <c r="IS73" s="73"/>
      <c r="IT73" s="73"/>
      <c r="IU73" s="73"/>
    </row>
    <row r="74" spans="1:255" s="74" customFormat="1" ht="12" customHeight="1" x14ac:dyDescent="0.25">
      <c r="A74" s="81"/>
      <c r="B74" s="104" t="s">
        <v>106</v>
      </c>
      <c r="C74" s="105" t="s">
        <v>34</v>
      </c>
      <c r="D74" s="105">
        <v>350</v>
      </c>
      <c r="E74" s="105" t="s">
        <v>67</v>
      </c>
      <c r="F74" s="106">
        <v>1800</v>
      </c>
      <c r="G74" s="107">
        <f>F74*D74</f>
        <v>630000</v>
      </c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3"/>
      <c r="FY74" s="73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3"/>
      <c r="GN74" s="73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3"/>
      <c r="HC74" s="73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3"/>
      <c r="HR74" s="73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  <c r="IE74" s="73"/>
      <c r="IF74" s="73"/>
      <c r="IG74" s="73"/>
      <c r="IH74" s="73"/>
      <c r="II74" s="73"/>
      <c r="IJ74" s="73"/>
      <c r="IK74" s="73"/>
      <c r="IL74" s="73"/>
      <c r="IM74" s="73"/>
      <c r="IN74" s="73"/>
      <c r="IO74" s="73"/>
      <c r="IP74" s="73"/>
      <c r="IQ74" s="73"/>
      <c r="IR74" s="73"/>
      <c r="IS74" s="73"/>
      <c r="IT74" s="73"/>
      <c r="IU74" s="73"/>
    </row>
    <row r="75" spans="1:255" s="74" customFormat="1" ht="12" customHeight="1" x14ac:dyDescent="0.25">
      <c r="A75" s="81"/>
      <c r="B75" s="104" t="s">
        <v>107</v>
      </c>
      <c r="C75" s="105" t="s">
        <v>108</v>
      </c>
      <c r="D75" s="105">
        <v>1000</v>
      </c>
      <c r="E75" s="105" t="s">
        <v>67</v>
      </c>
      <c r="F75" s="106">
        <v>130</v>
      </c>
      <c r="G75" s="107">
        <f>F75*D75</f>
        <v>130000</v>
      </c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3"/>
      <c r="FY75" s="73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3"/>
      <c r="GN75" s="73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3"/>
      <c r="HC75" s="73"/>
      <c r="HD75" s="73"/>
      <c r="HE75" s="73"/>
      <c r="HF75" s="73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3"/>
      <c r="HR75" s="73"/>
      <c r="HS75" s="73"/>
      <c r="HT75" s="73"/>
      <c r="HU75" s="73"/>
      <c r="HV75" s="73"/>
      <c r="HW75" s="73"/>
      <c r="HX75" s="73"/>
      <c r="HY75" s="73"/>
      <c r="HZ75" s="73"/>
      <c r="IA75" s="73"/>
      <c r="IB75" s="73"/>
      <c r="IC75" s="73"/>
      <c r="ID75" s="73"/>
      <c r="IE75" s="73"/>
      <c r="IF75" s="73"/>
      <c r="IG75" s="73"/>
      <c r="IH75" s="73"/>
      <c r="II75" s="73"/>
      <c r="IJ75" s="73"/>
      <c r="IK75" s="73"/>
      <c r="IL75" s="73"/>
      <c r="IM75" s="73"/>
      <c r="IN75" s="73"/>
      <c r="IO75" s="73"/>
      <c r="IP75" s="73"/>
      <c r="IQ75" s="73"/>
      <c r="IR75" s="73"/>
      <c r="IS75" s="73"/>
      <c r="IT75" s="73"/>
      <c r="IU75" s="73"/>
    </row>
    <row r="76" spans="1:255" s="74" customFormat="1" ht="12" customHeight="1" x14ac:dyDescent="0.25">
      <c r="A76" s="81"/>
      <c r="B76" s="104" t="s">
        <v>109</v>
      </c>
      <c r="C76" s="105" t="s">
        <v>34</v>
      </c>
      <c r="D76" s="105">
        <v>100</v>
      </c>
      <c r="E76" s="105" t="s">
        <v>76</v>
      </c>
      <c r="F76" s="106">
        <v>1400</v>
      </c>
      <c r="G76" s="107">
        <f>F76*D76</f>
        <v>140000</v>
      </c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3"/>
      <c r="FY76" s="73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M76" s="73"/>
      <c r="GN76" s="73"/>
      <c r="GO76" s="73"/>
      <c r="GP76" s="73"/>
      <c r="GQ76" s="73"/>
      <c r="GR76" s="73"/>
      <c r="GS76" s="73"/>
      <c r="GT76" s="73"/>
      <c r="GU76" s="73"/>
      <c r="GV76" s="73"/>
      <c r="GW76" s="73"/>
      <c r="GX76" s="73"/>
      <c r="GY76" s="73"/>
      <c r="GZ76" s="73"/>
      <c r="HA76" s="73"/>
      <c r="HB76" s="73"/>
      <c r="HC76" s="73"/>
      <c r="HD76" s="73"/>
      <c r="HE76" s="73"/>
      <c r="HF76" s="73"/>
      <c r="HG76" s="73"/>
      <c r="HH76" s="73"/>
      <c r="HI76" s="73"/>
      <c r="HJ76" s="73"/>
      <c r="HK76" s="73"/>
      <c r="HL76" s="73"/>
      <c r="HM76" s="73"/>
      <c r="HN76" s="73"/>
      <c r="HO76" s="73"/>
      <c r="HP76" s="73"/>
      <c r="HQ76" s="73"/>
      <c r="HR76" s="73"/>
      <c r="HS76" s="73"/>
      <c r="HT76" s="73"/>
      <c r="HU76" s="73"/>
      <c r="HV76" s="73"/>
      <c r="HW76" s="73"/>
      <c r="HX76" s="73"/>
      <c r="HY76" s="73"/>
      <c r="HZ76" s="73"/>
      <c r="IA76" s="73"/>
      <c r="IB76" s="73"/>
      <c r="IC76" s="73"/>
      <c r="ID76" s="73"/>
      <c r="IE76" s="73"/>
      <c r="IF76" s="73"/>
      <c r="IG76" s="73"/>
      <c r="IH76" s="73"/>
      <c r="II76" s="73"/>
      <c r="IJ76" s="73"/>
      <c r="IK76" s="73"/>
      <c r="IL76" s="73"/>
      <c r="IM76" s="73"/>
      <c r="IN76" s="73"/>
      <c r="IO76" s="73"/>
      <c r="IP76" s="73"/>
      <c r="IQ76" s="73"/>
      <c r="IR76" s="73"/>
      <c r="IS76" s="73"/>
      <c r="IT76" s="73"/>
      <c r="IU76" s="73"/>
    </row>
    <row r="77" spans="1:255" s="74" customFormat="1" ht="12" customHeight="1" x14ac:dyDescent="0.25">
      <c r="A77" s="81"/>
      <c r="B77" s="104" t="s">
        <v>110</v>
      </c>
      <c r="C77" s="105" t="s">
        <v>80</v>
      </c>
      <c r="D77" s="105">
        <v>5</v>
      </c>
      <c r="E77" s="105" t="s">
        <v>111</v>
      </c>
      <c r="F77" s="106">
        <v>350000</v>
      </c>
      <c r="G77" s="107">
        <f>+D77*F77</f>
        <v>1750000</v>
      </c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3"/>
      <c r="FY77" s="73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3"/>
      <c r="GN77" s="73"/>
      <c r="GO77" s="73"/>
      <c r="GP77" s="73"/>
      <c r="GQ77" s="73"/>
      <c r="GR77" s="73"/>
      <c r="GS77" s="73"/>
      <c r="GT77" s="73"/>
      <c r="GU77" s="73"/>
      <c r="GV77" s="73"/>
      <c r="GW77" s="73"/>
      <c r="GX77" s="73"/>
      <c r="GY77" s="73"/>
      <c r="GZ77" s="73"/>
      <c r="HA77" s="73"/>
      <c r="HB77" s="73"/>
      <c r="HC77" s="73"/>
      <c r="HD77" s="73"/>
      <c r="HE77" s="73"/>
      <c r="HF77" s="73"/>
      <c r="HG77" s="73"/>
      <c r="HH77" s="73"/>
      <c r="HI77" s="73"/>
      <c r="HJ77" s="73"/>
      <c r="HK77" s="73"/>
      <c r="HL77" s="73"/>
      <c r="HM77" s="73"/>
      <c r="HN77" s="73"/>
      <c r="HO77" s="73"/>
      <c r="HP77" s="73"/>
      <c r="HQ77" s="73"/>
      <c r="HR77" s="73"/>
      <c r="HS77" s="73"/>
      <c r="HT77" s="73"/>
      <c r="HU77" s="73"/>
      <c r="HV77" s="73"/>
      <c r="HW77" s="73"/>
      <c r="HX77" s="73"/>
      <c r="HY77" s="73"/>
      <c r="HZ77" s="73"/>
      <c r="IA77" s="73"/>
      <c r="IB77" s="73"/>
      <c r="IC77" s="73"/>
      <c r="ID77" s="73"/>
      <c r="IE77" s="73"/>
      <c r="IF77" s="73"/>
      <c r="IG77" s="73"/>
      <c r="IH77" s="73"/>
      <c r="II77" s="73"/>
      <c r="IJ77" s="73"/>
      <c r="IK77" s="73"/>
      <c r="IL77" s="73"/>
      <c r="IM77" s="73"/>
      <c r="IN77" s="73"/>
      <c r="IO77" s="73"/>
      <c r="IP77" s="73"/>
      <c r="IQ77" s="73"/>
      <c r="IR77" s="73"/>
      <c r="IS77" s="73"/>
      <c r="IT77" s="73"/>
      <c r="IU77" s="73"/>
    </row>
    <row r="78" spans="1:255" s="74" customFormat="1" ht="12" customHeight="1" x14ac:dyDescent="0.25">
      <c r="A78" s="81"/>
      <c r="B78" s="104" t="s">
        <v>112</v>
      </c>
      <c r="C78" s="105" t="s">
        <v>80</v>
      </c>
      <c r="D78" s="105">
        <v>5</v>
      </c>
      <c r="E78" s="105" t="s">
        <v>111</v>
      </c>
      <c r="F78" s="106">
        <v>180000</v>
      </c>
      <c r="G78" s="107">
        <f>+D78*F78</f>
        <v>900000</v>
      </c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  <c r="FS78" s="73"/>
      <c r="FT78" s="73"/>
      <c r="FU78" s="73"/>
      <c r="FV78" s="73"/>
      <c r="FW78" s="73"/>
      <c r="FX78" s="73"/>
      <c r="FY78" s="73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M78" s="73"/>
      <c r="GN78" s="73"/>
      <c r="GO78" s="73"/>
      <c r="GP78" s="73"/>
      <c r="GQ78" s="73"/>
      <c r="GR78" s="73"/>
      <c r="GS78" s="73"/>
      <c r="GT78" s="73"/>
      <c r="GU78" s="73"/>
      <c r="GV78" s="73"/>
      <c r="GW78" s="73"/>
      <c r="GX78" s="73"/>
      <c r="GY78" s="73"/>
      <c r="GZ78" s="73"/>
      <c r="HA78" s="73"/>
      <c r="HB78" s="73"/>
      <c r="HC78" s="73"/>
      <c r="HD78" s="73"/>
      <c r="HE78" s="73"/>
      <c r="HF78" s="73"/>
      <c r="HG78" s="73"/>
      <c r="HH78" s="73"/>
      <c r="HI78" s="73"/>
      <c r="HJ78" s="73"/>
      <c r="HK78" s="73"/>
      <c r="HL78" s="73"/>
      <c r="HM78" s="73"/>
      <c r="HN78" s="73"/>
      <c r="HO78" s="73"/>
      <c r="HP78" s="73"/>
      <c r="HQ78" s="73"/>
      <c r="HR78" s="73"/>
      <c r="HS78" s="73"/>
      <c r="HT78" s="73"/>
      <c r="HU78" s="73"/>
      <c r="HV78" s="73"/>
      <c r="HW78" s="73"/>
      <c r="HX78" s="73"/>
      <c r="HY78" s="73"/>
      <c r="HZ78" s="73"/>
      <c r="IA78" s="73"/>
      <c r="IB78" s="73"/>
      <c r="IC78" s="73"/>
      <c r="ID78" s="73"/>
      <c r="IE78" s="73"/>
      <c r="IF78" s="73"/>
      <c r="IG78" s="73"/>
      <c r="IH78" s="73"/>
      <c r="II78" s="73"/>
      <c r="IJ78" s="73"/>
      <c r="IK78" s="73"/>
      <c r="IL78" s="73"/>
      <c r="IM78" s="73"/>
      <c r="IN78" s="73"/>
      <c r="IO78" s="73"/>
      <c r="IP78" s="73"/>
      <c r="IQ78" s="73"/>
      <c r="IR78" s="73"/>
      <c r="IS78" s="73"/>
      <c r="IT78" s="73"/>
      <c r="IU78" s="73"/>
    </row>
    <row r="79" spans="1:255" ht="11.25" customHeight="1" x14ac:dyDescent="0.25">
      <c r="B79" s="18" t="s">
        <v>40</v>
      </c>
      <c r="C79" s="19"/>
      <c r="D79" s="19"/>
      <c r="E79" s="19"/>
      <c r="F79" s="20"/>
      <c r="G79" s="21">
        <f>SUM(G73:G78)</f>
        <v>3800000</v>
      </c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</row>
    <row r="80" spans="1:255" ht="11.25" customHeight="1" x14ac:dyDescent="0.25">
      <c r="B80" s="38"/>
      <c r="C80" s="38"/>
      <c r="D80" s="38"/>
      <c r="E80" s="38"/>
      <c r="F80" s="39"/>
      <c r="G80" s="39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</row>
    <row r="81" spans="1:255" ht="11.25" customHeight="1" x14ac:dyDescent="0.25">
      <c r="B81" s="40" t="s">
        <v>41</v>
      </c>
      <c r="C81" s="41"/>
      <c r="D81" s="41"/>
      <c r="E81" s="41"/>
      <c r="F81" s="41"/>
      <c r="G81" s="110">
        <f>G31+G36+G46+G69+G79</f>
        <v>12370345.6</v>
      </c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</row>
    <row r="82" spans="1:255" ht="11.25" customHeight="1" x14ac:dyDescent="0.25">
      <c r="B82" s="42" t="s">
        <v>42</v>
      </c>
      <c r="C82" s="24"/>
      <c r="D82" s="24"/>
      <c r="E82" s="24"/>
      <c r="F82" s="24"/>
      <c r="G82" s="111">
        <f>G81*0.05</f>
        <v>618517.28</v>
      </c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</row>
    <row r="83" spans="1:255" ht="11.25" customHeight="1" x14ac:dyDescent="0.25">
      <c r="B83" s="43" t="s">
        <v>43</v>
      </c>
      <c r="C83" s="23"/>
      <c r="D83" s="23"/>
      <c r="E83" s="23"/>
      <c r="F83" s="23"/>
      <c r="G83" s="112">
        <f>G82+G81</f>
        <v>12988862.879999999</v>
      </c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</row>
    <row r="84" spans="1:255" ht="11.25" customHeight="1" x14ac:dyDescent="0.25">
      <c r="B84" s="42" t="s">
        <v>44</v>
      </c>
      <c r="C84" s="24"/>
      <c r="D84" s="24"/>
      <c r="E84" s="24"/>
      <c r="F84" s="24"/>
      <c r="G84" s="111">
        <f>G11</f>
        <v>18000000</v>
      </c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</row>
    <row r="85" spans="1:255" ht="11.25" customHeight="1" x14ac:dyDescent="0.25">
      <c r="B85" s="44" t="s">
        <v>45</v>
      </c>
      <c r="C85" s="45"/>
      <c r="D85" s="45"/>
      <c r="E85" s="45"/>
      <c r="F85" s="45"/>
      <c r="G85" s="113">
        <f>G84-G83</f>
        <v>5011137.120000001</v>
      </c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</row>
    <row r="86" spans="1:255" ht="15" customHeight="1" x14ac:dyDescent="0.25">
      <c r="A86" s="35"/>
      <c r="B86" s="36" t="s">
        <v>46</v>
      </c>
      <c r="C86" s="37"/>
      <c r="D86" s="37"/>
      <c r="E86" s="37"/>
      <c r="F86" s="37"/>
      <c r="G86" s="32"/>
    </row>
    <row r="87" spans="1:255" ht="12" customHeight="1" thickBot="1" x14ac:dyDescent="0.3">
      <c r="A87" s="35"/>
      <c r="B87" s="46"/>
      <c r="C87" s="37"/>
      <c r="D87" s="37"/>
      <c r="E87" s="37"/>
      <c r="F87" s="37"/>
      <c r="G87" s="32"/>
    </row>
    <row r="88" spans="1:255" ht="12" customHeight="1" x14ac:dyDescent="0.25">
      <c r="A88" s="35"/>
      <c r="B88" s="58" t="s">
        <v>47</v>
      </c>
      <c r="C88" s="59"/>
      <c r="D88" s="59"/>
      <c r="E88" s="59"/>
      <c r="F88" s="60"/>
      <c r="G88" s="32"/>
    </row>
    <row r="89" spans="1:255" ht="12" customHeight="1" x14ac:dyDescent="0.25">
      <c r="A89" s="35"/>
      <c r="B89" s="116" t="s">
        <v>48</v>
      </c>
      <c r="C89" s="34"/>
      <c r="D89" s="34"/>
      <c r="E89" s="34"/>
      <c r="F89" s="61"/>
      <c r="G89" s="32"/>
    </row>
    <row r="90" spans="1:255" ht="12" customHeight="1" x14ac:dyDescent="0.25">
      <c r="A90" s="35"/>
      <c r="B90" s="116" t="s">
        <v>49</v>
      </c>
      <c r="C90" s="34"/>
      <c r="D90" s="34"/>
      <c r="E90" s="34"/>
      <c r="F90" s="61"/>
      <c r="G90" s="32"/>
    </row>
    <row r="91" spans="1:255" ht="12" customHeight="1" x14ac:dyDescent="0.25">
      <c r="A91" s="35"/>
      <c r="B91" s="116" t="s">
        <v>138</v>
      </c>
      <c r="C91" s="34"/>
      <c r="D91" s="34"/>
      <c r="E91" s="34"/>
      <c r="F91" s="61"/>
      <c r="G91" s="32"/>
    </row>
    <row r="92" spans="1:255" ht="12" customHeight="1" x14ac:dyDescent="0.25">
      <c r="A92" s="35"/>
      <c r="B92" s="116" t="s">
        <v>50</v>
      </c>
      <c r="C92" s="34"/>
      <c r="D92" s="34"/>
      <c r="E92" s="34"/>
      <c r="F92" s="61"/>
      <c r="G92" s="32"/>
    </row>
    <row r="93" spans="1:255" ht="12" customHeight="1" x14ac:dyDescent="0.25">
      <c r="A93" s="35"/>
      <c r="B93" s="116" t="s">
        <v>51</v>
      </c>
      <c r="C93" s="34"/>
      <c r="D93" s="34"/>
      <c r="E93" s="34"/>
      <c r="F93" s="61"/>
      <c r="G93" s="32"/>
    </row>
    <row r="94" spans="1:255" ht="12" customHeight="1" x14ac:dyDescent="0.25">
      <c r="A94" s="35"/>
      <c r="B94" s="116" t="s">
        <v>118</v>
      </c>
      <c r="C94" s="34"/>
      <c r="D94" s="34"/>
      <c r="E94" s="34"/>
      <c r="F94" s="61"/>
      <c r="G94" s="32"/>
    </row>
    <row r="95" spans="1:255" ht="12" customHeight="1" x14ac:dyDescent="0.25">
      <c r="A95" s="35"/>
      <c r="B95" s="116" t="s">
        <v>119</v>
      </c>
      <c r="C95" s="34"/>
      <c r="D95" s="34"/>
      <c r="E95" s="34"/>
      <c r="F95" s="61"/>
      <c r="G95" s="32"/>
    </row>
    <row r="96" spans="1:255" ht="12" customHeight="1" x14ac:dyDescent="0.25">
      <c r="A96" s="35"/>
      <c r="B96" s="116" t="s">
        <v>134</v>
      </c>
      <c r="C96" s="34"/>
      <c r="D96" s="34"/>
      <c r="E96" s="34"/>
      <c r="F96" s="61"/>
      <c r="G96" s="32"/>
    </row>
    <row r="97" spans="1:7" ht="12.75" customHeight="1" thickBot="1" x14ac:dyDescent="0.3">
      <c r="A97" s="35"/>
      <c r="B97" s="117" t="s">
        <v>135</v>
      </c>
      <c r="C97" s="62"/>
      <c r="D97" s="62"/>
      <c r="E97" s="62"/>
      <c r="F97" s="63"/>
      <c r="G97" s="32"/>
    </row>
    <row r="98" spans="1:7" ht="12" customHeight="1" x14ac:dyDescent="0.25">
      <c r="A98" s="35"/>
      <c r="B98" s="56"/>
      <c r="C98" s="34"/>
      <c r="D98" s="34"/>
      <c r="E98" s="34"/>
      <c r="F98" s="34"/>
      <c r="G98" s="32"/>
    </row>
    <row r="99" spans="1:7" ht="12.75" customHeight="1" thickBot="1" x14ac:dyDescent="0.3">
      <c r="A99" s="35"/>
      <c r="B99" s="75" t="s">
        <v>52</v>
      </c>
      <c r="C99" s="76"/>
      <c r="D99" s="55"/>
      <c r="E99" s="26"/>
      <c r="F99" s="26"/>
      <c r="G99" s="32"/>
    </row>
    <row r="100" spans="1:7" ht="12" customHeight="1" x14ac:dyDescent="0.25">
      <c r="A100" s="25"/>
      <c r="B100" s="48" t="s">
        <v>39</v>
      </c>
      <c r="C100" s="27" t="s">
        <v>53</v>
      </c>
      <c r="D100" s="49" t="s">
        <v>54</v>
      </c>
      <c r="E100" s="26"/>
      <c r="F100" s="26"/>
      <c r="G100" s="32"/>
    </row>
    <row r="101" spans="1:7" ht="12" customHeight="1" x14ac:dyDescent="0.25">
      <c r="A101" s="35"/>
      <c r="B101" s="50" t="s">
        <v>55</v>
      </c>
      <c r="C101" s="28">
        <f>G31</f>
        <v>2650000</v>
      </c>
      <c r="D101" s="51">
        <f t="shared" ref="D101:D106" si="3">(C101/$C$107)</f>
        <v>0.20402093889838649</v>
      </c>
      <c r="E101" s="26"/>
      <c r="F101" s="26"/>
      <c r="G101" s="32"/>
    </row>
    <row r="102" spans="1:7" ht="12.75" customHeight="1" x14ac:dyDescent="0.25">
      <c r="A102" s="35"/>
      <c r="B102" s="50" t="s">
        <v>56</v>
      </c>
      <c r="C102" s="28">
        <f>G36</f>
        <v>180000</v>
      </c>
      <c r="D102" s="51">
        <f t="shared" si="3"/>
        <v>1.3858026038380968E-2</v>
      </c>
      <c r="E102" s="26"/>
      <c r="F102" s="26"/>
      <c r="G102" s="32"/>
    </row>
    <row r="103" spans="1:7" ht="15.6" customHeight="1" x14ac:dyDescent="0.25">
      <c r="A103" s="35"/>
      <c r="B103" s="50" t="s">
        <v>57</v>
      </c>
      <c r="C103" s="28">
        <f>G46</f>
        <v>661000</v>
      </c>
      <c r="D103" s="51">
        <f t="shared" si="3"/>
        <v>5.0889751174276777E-2</v>
      </c>
      <c r="E103" s="26"/>
      <c r="F103" s="26"/>
      <c r="G103" s="32"/>
    </row>
    <row r="104" spans="1:7" ht="11.25" customHeight="1" x14ac:dyDescent="0.25">
      <c r="B104" s="50" t="s">
        <v>30</v>
      </c>
      <c r="C104" s="28">
        <f>G69</f>
        <v>5079345.5999999996</v>
      </c>
      <c r="D104" s="51">
        <f t="shared" si="3"/>
        <v>0.39105390879297663</v>
      </c>
      <c r="E104" s="26"/>
      <c r="F104" s="26"/>
      <c r="G104" s="32"/>
    </row>
    <row r="105" spans="1:7" ht="11.25" customHeight="1" x14ac:dyDescent="0.25">
      <c r="B105" s="50" t="s">
        <v>58</v>
      </c>
      <c r="C105" s="29">
        <f>G79</f>
        <v>3800000</v>
      </c>
      <c r="D105" s="51">
        <f t="shared" si="3"/>
        <v>0.29255832747693156</v>
      </c>
      <c r="E105" s="31"/>
      <c r="F105" s="31"/>
      <c r="G105" s="32"/>
    </row>
    <row r="106" spans="1:7" ht="11.25" customHeight="1" x14ac:dyDescent="0.25">
      <c r="B106" s="50" t="s">
        <v>59</v>
      </c>
      <c r="C106" s="29">
        <f>G82</f>
        <v>618517.28</v>
      </c>
      <c r="D106" s="51">
        <f t="shared" si="3"/>
        <v>4.7619047619047623E-2</v>
      </c>
      <c r="E106" s="31"/>
      <c r="F106" s="31"/>
      <c r="G106" s="32"/>
    </row>
    <row r="107" spans="1:7" ht="11.25" customHeight="1" thickBot="1" x14ac:dyDescent="0.3">
      <c r="B107" s="52" t="s">
        <v>60</v>
      </c>
      <c r="C107" s="53">
        <f>SUM(C101:C106)</f>
        <v>12988862.879999999</v>
      </c>
      <c r="D107" s="54">
        <f>SUM(D101:D106)</f>
        <v>1</v>
      </c>
      <c r="E107" s="31"/>
      <c r="F107" s="31"/>
      <c r="G107" s="32"/>
    </row>
    <row r="108" spans="1:7" ht="11.25" customHeight="1" x14ac:dyDescent="0.25">
      <c r="B108" s="46"/>
      <c r="C108" s="37"/>
      <c r="D108" s="37"/>
      <c r="E108" s="37"/>
      <c r="F108" s="37"/>
      <c r="G108" s="32"/>
    </row>
    <row r="109" spans="1:7" ht="11.25" customHeight="1" x14ac:dyDescent="0.25">
      <c r="B109" s="47"/>
      <c r="C109" s="37"/>
      <c r="D109" s="37"/>
      <c r="E109" s="37"/>
      <c r="F109" s="37"/>
      <c r="G109" s="32"/>
    </row>
    <row r="110" spans="1:7" ht="11.25" customHeight="1" thickBot="1" x14ac:dyDescent="0.3">
      <c r="B110" s="65"/>
      <c r="C110" s="66" t="s">
        <v>113</v>
      </c>
      <c r="D110" s="67"/>
      <c r="E110" s="68"/>
      <c r="F110" s="30"/>
      <c r="G110" s="32"/>
    </row>
    <row r="111" spans="1:7" ht="11.25" customHeight="1" x14ac:dyDescent="0.25">
      <c r="B111" s="69" t="s">
        <v>86</v>
      </c>
      <c r="C111" s="71">
        <v>8000</v>
      </c>
      <c r="D111" s="71">
        <v>12000</v>
      </c>
      <c r="E111" s="72">
        <v>16000</v>
      </c>
      <c r="F111" s="64"/>
      <c r="G111" s="33"/>
    </row>
    <row r="112" spans="1:7" ht="11.25" customHeight="1" thickBot="1" x14ac:dyDescent="0.3">
      <c r="B112" s="52" t="s">
        <v>87</v>
      </c>
      <c r="C112" s="53">
        <f>(G83/C111)</f>
        <v>1623.6078599999998</v>
      </c>
      <c r="D112" s="53">
        <f>(G83/D111)</f>
        <v>1082.4052399999998</v>
      </c>
      <c r="E112" s="70">
        <f>(G83/E111)</f>
        <v>811.80392999999992</v>
      </c>
      <c r="F112" s="64"/>
      <c r="G112" s="33"/>
    </row>
    <row r="113" spans="2:7" ht="11.25" customHeight="1" x14ac:dyDescent="0.25">
      <c r="B113" s="57" t="s">
        <v>61</v>
      </c>
      <c r="C113" s="34"/>
      <c r="D113" s="34"/>
      <c r="E113" s="34"/>
      <c r="F113" s="34"/>
      <c r="G113" s="34"/>
    </row>
  </sheetData>
  <mergeCells count="9">
    <mergeCell ref="B99:C99"/>
    <mergeCell ref="E12:F12"/>
    <mergeCell ref="E10:F10"/>
    <mergeCell ref="E9:F9"/>
    <mergeCell ref="E8:F8"/>
    <mergeCell ref="E13:F13"/>
    <mergeCell ref="E14:F14"/>
    <mergeCell ref="B16:G16"/>
    <mergeCell ref="E11:F11"/>
  </mergeCells>
  <pageMargins left="0.74803149606299213" right="0.74803149606299213" top="0.98425196850393704" bottom="0.98425196850393704" header="0" footer="0"/>
  <pageSetup paperSize="14" scale="9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SANDIA TUNEL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2022-06-17T12:06:53Z</cp:lastPrinted>
  <dcterms:created xsi:type="dcterms:W3CDTF">2020-11-27T12:49:26Z</dcterms:created>
  <dcterms:modified xsi:type="dcterms:W3CDTF">2023-02-15T19:26:19Z</dcterms:modified>
</cp:coreProperties>
</file>