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8800" windowHeight="18000"/>
  </bookViews>
  <sheets>
    <sheet name="TOMATE BOTADO" sheetId="1" r:id="rId1"/>
  </sheets>
  <definedNames>
    <definedName name="_xlnm.Print_Area" localSheetId="0">'TOMATE BOTADO'!$A$1:$G$119</definedName>
  </definedNames>
  <calcPr calcId="162913"/>
</workbook>
</file>

<file path=xl/calcChain.xml><?xml version="1.0" encoding="utf-8"?>
<calcChain xmlns="http://schemas.openxmlformats.org/spreadsheetml/2006/main">
  <c r="G80" i="1" l="1"/>
  <c r="G54" i="1" l="1"/>
  <c r="G55" i="1"/>
  <c r="G56" i="1"/>
  <c r="G57" i="1"/>
  <c r="G58" i="1"/>
  <c r="G59" i="1"/>
  <c r="G61" i="1"/>
  <c r="G62" i="1"/>
  <c r="G63" i="1"/>
  <c r="G64" i="1"/>
  <c r="G66" i="1"/>
  <c r="G67" i="1"/>
  <c r="G69" i="1"/>
  <c r="G71" i="1"/>
  <c r="G72" i="1"/>
  <c r="G73" i="1"/>
  <c r="G75" i="1"/>
  <c r="G76" i="1"/>
  <c r="G77" i="1"/>
  <c r="G78" i="1"/>
  <c r="G79" i="1"/>
  <c r="F70" i="1" l="1"/>
  <c r="G70" i="1" s="1"/>
  <c r="G12" i="1"/>
  <c r="G87" i="1" l="1"/>
  <c r="G86" i="1"/>
  <c r="G85" i="1"/>
  <c r="G84" i="1"/>
  <c r="G52" i="1"/>
  <c r="G46" i="1"/>
  <c r="G45" i="1"/>
  <c r="G44" i="1"/>
  <c r="G43" i="1"/>
  <c r="G42" i="1"/>
  <c r="G37" i="1"/>
  <c r="G36" i="1"/>
  <c r="G35" i="1"/>
  <c r="G34" i="1"/>
  <c r="G29" i="1"/>
  <c r="G28" i="1"/>
  <c r="G27" i="1"/>
  <c r="G26" i="1"/>
  <c r="G25" i="1"/>
  <c r="G24" i="1"/>
  <c r="G23" i="1"/>
  <c r="G22" i="1"/>
  <c r="G21" i="1"/>
  <c r="G47" i="1" l="1"/>
  <c r="G88" i="1"/>
  <c r="G38" i="1"/>
  <c r="G30" i="1"/>
  <c r="G93" i="1"/>
  <c r="G90" i="1" l="1"/>
  <c r="C107" i="1"/>
  <c r="C108" i="1"/>
  <c r="C111" i="1" l="1"/>
  <c r="C110" i="1" l="1"/>
  <c r="C109" i="1"/>
  <c r="G91" i="1" l="1"/>
  <c r="G92" i="1" s="1"/>
  <c r="C117" i="1" l="1"/>
  <c r="E117" i="1"/>
  <c r="D117" i="1"/>
  <c r="C112" i="1"/>
  <c r="G94" i="1" l="1"/>
  <c r="C113" i="1"/>
  <c r="D108" i="1" s="1"/>
  <c r="D110" i="1" l="1"/>
  <c r="D111" i="1"/>
  <c r="D107" i="1"/>
  <c r="D109" i="1"/>
  <c r="D112" i="1"/>
  <c r="D113" i="1" l="1"/>
</calcChain>
</file>

<file path=xl/sharedStrings.xml><?xml version="1.0" encoding="utf-8"?>
<sst xmlns="http://schemas.openxmlformats.org/spreadsheetml/2006/main" count="236" uniqueCount="148">
  <si>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</si>
  <si>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</si>
  <si>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</si>
  <si>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</si>
  <si>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</si>
  <si>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</si>
  <si>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</si>
  <si>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</si>
  <si>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</si>
  <si>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</si>
  <si>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</si>
  <si>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</si>
  <si>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</si>
  <si>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</si>
  <si>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</si>
  <si>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</si>
  <si>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</si>
  <si>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</si>
  <si>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</si>
  <si>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</si>
  <si>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</si>
  <si>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</si>
  <si>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</si>
  <si>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</si>
  <si>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</si>
  <si>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</si>
  <si>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</si>
  <si>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</si>
  <si>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</si>
  <si>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</si>
  <si>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</si>
  <si>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</si>
  <si>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</si>
  <si>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</si>
  <si>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</si>
  <si>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</si>
  <si>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</si>
  <si>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</si>
  <si>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</si>
  <si>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</si>
  <si>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</si>
  <si>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</si>
  <si>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</si>
  <si>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</si>
  <si>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</si>
  <si>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</si>
  <si>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</si>
  <si>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</si>
  <si>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</si>
  <si>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</si>
  <si>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</si>
  <si>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</si>
  <si>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</si>
  <si>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</si>
  <si>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</si>
  <si>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</si>
  <si>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</si>
  <si>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</si>
  <si>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Doñihue</t>
  </si>
  <si>
    <t>PRECIO ESPERADO ($)</t>
  </si>
  <si>
    <t>Septiembre</t>
  </si>
  <si>
    <t>GASTOS EXTRAS (FLETE)</t>
  </si>
  <si>
    <t xml:space="preserve">Cantidad </t>
  </si>
  <si>
    <t>Mercado hortofrutícola</t>
  </si>
  <si>
    <t>Melgadura</t>
  </si>
  <si>
    <t>Aporca</t>
  </si>
  <si>
    <t>Limpia con cultivadora</t>
  </si>
  <si>
    <t>p</t>
  </si>
  <si>
    <t>Colono</t>
  </si>
  <si>
    <t>Paleo de acequias</t>
  </si>
  <si>
    <t>Transplante</t>
  </si>
  <si>
    <t>Aplicación de fertilizante</t>
  </si>
  <si>
    <t>Limpia manual</t>
  </si>
  <si>
    <t>Septiembre - Octubre</t>
  </si>
  <si>
    <t>Octubre - Diciembre</t>
  </si>
  <si>
    <t>Riegos (4)</t>
  </si>
  <si>
    <t>Octubre</t>
  </si>
  <si>
    <t>Noviembre - Diciembre</t>
  </si>
  <si>
    <t>Diciembre</t>
  </si>
  <si>
    <t>Diciembre - Febrero</t>
  </si>
  <si>
    <t>Agosto - Septiembre</t>
  </si>
  <si>
    <t>Trazado de acequias</t>
  </si>
  <si>
    <t xml:space="preserve">Octubre  - Enero </t>
  </si>
  <si>
    <t>Plantas de tomate var. Colono</t>
  </si>
  <si>
    <t>c/u</t>
  </si>
  <si>
    <t xml:space="preserve">PLANTAS  </t>
  </si>
  <si>
    <t>Superfosfato triple</t>
  </si>
  <si>
    <t>Nitrato de potasio</t>
  </si>
  <si>
    <t>Octubre - Noviembre</t>
  </si>
  <si>
    <t>Octubre - Noviembre - Diciembre - Enero</t>
  </si>
  <si>
    <t>FUNGICIDAS</t>
  </si>
  <si>
    <t xml:space="preserve">Octubre - Noviembre </t>
  </si>
  <si>
    <t>Sunfire</t>
  </si>
  <si>
    <t>Engeo 247 SC</t>
  </si>
  <si>
    <t xml:space="preserve"> Octubre - Noviembre - Diciembre</t>
  </si>
  <si>
    <t xml:space="preserve"> Noviembre - Diciembre</t>
  </si>
  <si>
    <t>Cajones "toritos"</t>
  </si>
  <si>
    <t>cajones</t>
  </si>
  <si>
    <t>Polietileno para mulch 0.75 x 25 bicolor</t>
  </si>
  <si>
    <t>rollo</t>
  </si>
  <si>
    <t>Flete</t>
  </si>
  <si>
    <t>Diciembre - Enero</t>
  </si>
  <si>
    <t>Otros gastos de venta</t>
  </si>
  <si>
    <t>global</t>
  </si>
  <si>
    <t>(*): Este valor representa el valor mìnimo de venta del producto</t>
  </si>
  <si>
    <t>Costo unitario ($/unidad) (*)</t>
  </si>
  <si>
    <t>Rendimiento (unidades/hà)</t>
  </si>
  <si>
    <t>ESCENARIOS COSTO UNITARIO  ($/qqm)</t>
  </si>
  <si>
    <t>Riegos</t>
  </si>
  <si>
    <t>RENDIMIENTO (kg/Há.)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</si>
  <si>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</si>
  <si>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</si>
  <si>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Metalaxil MZ-58 WP</t>
  </si>
  <si>
    <t>Amistar Top</t>
  </si>
  <si>
    <t>Septiembre - Diciembre</t>
  </si>
  <si>
    <t>Todas</t>
  </si>
  <si>
    <t>Urea Granulada</t>
  </si>
  <si>
    <t>Muriato de potasio</t>
  </si>
  <si>
    <t>Nitrato de calcio</t>
  </si>
  <si>
    <t>Vertimec 018 ec</t>
  </si>
  <si>
    <t>u</t>
  </si>
  <si>
    <t>L</t>
  </si>
  <si>
    <t>Folizime (bioestimulante)</t>
  </si>
  <si>
    <t>Basfoliar Algae SL (bioestimulante)</t>
  </si>
  <si>
    <t>Flower Power (bioestimulante)</t>
  </si>
  <si>
    <t>Potasio Plus (bioestimulante)</t>
  </si>
  <si>
    <t>Nutrifarm Size Up (bioestimulante)</t>
  </si>
  <si>
    <t>Enero</t>
  </si>
  <si>
    <t>Sequía - Heladas</t>
  </si>
  <si>
    <t>Aplicación fitosanitaria</t>
  </si>
  <si>
    <t>Break (Coadyuvante)</t>
  </si>
  <si>
    <t>Centurion super</t>
  </si>
  <si>
    <t>Rugby 200 CS</t>
  </si>
  <si>
    <t xml:space="preserve">Rastrajes </t>
  </si>
  <si>
    <t xml:space="preserve">Karate Zeon </t>
  </si>
  <si>
    <t>Bravo 720</t>
  </si>
  <si>
    <t>Septiembre - Enero</t>
  </si>
  <si>
    <t xml:space="preserve">Previcur Energy </t>
  </si>
  <si>
    <t>Bectra 48 SC</t>
  </si>
  <si>
    <t>Manejo fitosanitario</t>
  </si>
  <si>
    <t>Cosecha (corta, acarrero Selección, embalaje y carga)</t>
  </si>
  <si>
    <t>Octubre-Diciembre</t>
  </si>
  <si>
    <t>6. Densidad de plantación: 1m x 0,8 m/ 2m x 0,4 m (12500 plantas /ha)</t>
  </si>
  <si>
    <t>2. Precio de Insumos corresponde a  precios  colocados en el predio.</t>
  </si>
  <si>
    <t>3. Los insumos aplicados (tipo y dosis) son referenciales y deben correspoder al territorio en particular.</t>
  </si>
  <si>
    <t>4. El costo de la maquinaria incluye costo del operador, combustible y  arriendo de la maquinaria propiamente tal.</t>
  </si>
  <si>
    <t>5. El  costo de la mano de obra incluye impuestos e  imposiciones.</t>
  </si>
  <si>
    <t>TOMATE BOTADO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</si>
</sst>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6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8">
    <xf numFmtId="0" fontId="0" fillId="0" borderId="0" xfId="0" applyFont="1" applyAlignment="1"/>
    <xf numFmtId="49" fontId="1" fillId="2" borderId="4" xfId="0" applyNumberFormat="1" applyFont="1" applyFill="1" applyBorder="1" applyAlignment="1">
      <alignment vertical="center" wrapText="1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5" fillId="3" borderId="4" xfId="0" applyNumberFormat="1" applyFont="1" applyFill="1" applyBorder="1" applyAlignment="1">
      <alignment vertical="center" wrapText="1"/>
    </xf>
    <xf numFmtId="0" fontId="1" fillId="2" borderId="28" xfId="0" applyFont="1" applyFill="1" applyBorder="1" applyAlignment="1"/>
    <xf numFmtId="3" fontId="1" fillId="2" borderId="28" xfId="0" applyNumberFormat="1" applyFont="1" applyFill="1" applyBorder="1" applyAlignment="1"/>
    <xf numFmtId="49" fontId="1" fillId="2" borderId="11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49" fontId="1" fillId="2" borderId="23" xfId="0" applyNumberFormat="1" applyFont="1" applyFill="1" applyBorder="1" applyAlignment="1">
      <alignment vertical="center"/>
    </xf>
    <xf numFmtId="0" fontId="1" fillId="2" borderId="11" xfId="0" applyFont="1" applyFill="1" applyBorder="1" applyAlignment="1"/>
    <xf numFmtId="0" fontId="1" fillId="2" borderId="24" xfId="0" applyFont="1" applyFill="1" applyBorder="1" applyAlignment="1"/>
    <xf numFmtId="49" fontId="1" fillId="2" borderId="25" xfId="0" applyNumberFormat="1" applyFont="1" applyFill="1" applyBorder="1" applyAlignment="1">
      <alignment vertical="center"/>
    </xf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8" borderId="31" xfId="0" applyFont="1" applyFill="1" applyBorder="1" applyAlignment="1">
      <alignment horizontal="center"/>
    </xf>
    <xf numFmtId="0" fontId="1" fillId="6" borderId="11" xfId="0" applyFont="1" applyFill="1" applyBorder="1" applyAlignment="1"/>
    <xf numFmtId="49" fontId="3" fillId="7" borderId="13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1" fillId="7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right" vertical="center"/>
    </xf>
    <xf numFmtId="9" fontId="1" fillId="2" borderId="16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vertical="center"/>
    </xf>
    <xf numFmtId="49" fontId="3" fillId="7" borderId="17" xfId="0" applyNumberFormat="1" applyFont="1" applyFill="1" applyBorder="1" applyAlignment="1">
      <alignment horizontal="left" vertical="center"/>
    </xf>
    <xf numFmtId="165" fontId="3" fillId="7" borderId="18" xfId="0" applyNumberFormat="1" applyFont="1" applyFill="1" applyBorder="1" applyAlignment="1">
      <alignment horizontal="right" vertical="center"/>
    </xf>
    <xf numFmtId="9" fontId="3" fillId="7" borderId="19" xfId="0" applyNumberFormat="1" applyFont="1" applyFill="1" applyBorder="1" applyAlignment="1">
      <alignment horizontal="right" vertical="center"/>
    </xf>
    <xf numFmtId="49" fontId="3" fillId="9" borderId="33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49" fontId="3" fillId="9" borderId="17" xfId="0" applyNumberFormat="1" applyFont="1" applyFill="1" applyBorder="1" applyAlignment="1">
      <alignment vertical="center"/>
    </xf>
    <xf numFmtId="165" fontId="3" fillId="9" borderId="18" xfId="0" applyNumberFormat="1" applyFont="1" applyFill="1" applyBorder="1" applyAlignment="1">
      <alignment vertical="center"/>
    </xf>
    <xf numFmtId="165" fontId="3" fillId="9" borderId="19" xfId="0" applyNumberFormat="1" applyFont="1" applyFill="1" applyBorder="1" applyAlignment="1">
      <alignment horizontal="center" vertical="center" wrapText="1"/>
    </xf>
    <xf numFmtId="41" fontId="3" fillId="9" borderId="32" xfId="1" applyFont="1" applyFill="1" applyBorder="1" applyAlignment="1">
      <alignment vertical="center"/>
    </xf>
    <xf numFmtId="41" fontId="3" fillId="2" borderId="5" xfId="1" applyFont="1" applyFill="1" applyBorder="1" applyAlignment="1">
      <alignment horizontal="right" vertical="center"/>
    </xf>
    <xf numFmtId="0" fontId="5" fillId="8" borderId="34" xfId="0" applyFont="1" applyFill="1" applyBorder="1" applyAlignment="1">
      <alignment vertical="center"/>
    </xf>
    <xf numFmtId="49" fontId="8" fillId="8" borderId="35" xfId="0" applyNumberFormat="1" applyFont="1" applyFill="1" applyBorder="1" applyAlignment="1">
      <alignment vertical="center"/>
    </xf>
    <xf numFmtId="0" fontId="5" fillId="8" borderId="35" xfId="0" applyFont="1" applyFill="1" applyBorder="1" applyAlignment="1">
      <alignment vertical="center"/>
    </xf>
    <xf numFmtId="0" fontId="5" fillId="8" borderId="36" xfId="0" applyFont="1" applyFill="1" applyBorder="1" applyAlignment="1">
      <alignment vertical="center"/>
    </xf>
    <xf numFmtId="0" fontId="0" fillId="2" borderId="37" xfId="0" applyFill="1" applyBorder="1"/>
    <xf numFmtId="3" fontId="6" fillId="0" borderId="38" xfId="0" applyNumberFormat="1" applyFont="1" applyBorder="1" applyAlignment="1">
      <alignment horizontal="right" vertical="center"/>
    </xf>
    <xf numFmtId="0" fontId="1" fillId="2" borderId="6" xfId="0" applyFont="1" applyFill="1" applyBorder="1"/>
    <xf numFmtId="0" fontId="0" fillId="0" borderId="0" xfId="0" applyNumberFormat="1"/>
    <xf numFmtId="0" fontId="0" fillId="0" borderId="0" xfId="0"/>
    <xf numFmtId="17" fontId="6" fillId="0" borderId="38" xfId="0" applyNumberFormat="1" applyFont="1" applyBorder="1" applyAlignment="1">
      <alignment horizontal="right" vertical="center"/>
    </xf>
    <xf numFmtId="166" fontId="6" fillId="0" borderId="38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0" borderId="38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/>
    </xf>
    <xf numFmtId="0" fontId="0" fillId="2" borderId="1" xfId="0" applyFont="1" applyFill="1" applyBorder="1" applyAlignment="1"/>
    <xf numFmtId="0" fontId="10" fillId="2" borderId="7" xfId="0" applyFont="1" applyFill="1" applyBorder="1" applyAlignment="1">
      <alignment wrapText="1"/>
    </xf>
    <xf numFmtId="14" fontId="10" fillId="2" borderId="8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41" xfId="0" applyFont="1" applyFill="1" applyBorder="1" applyAlignment="1"/>
    <xf numFmtId="0" fontId="10" fillId="2" borderId="9" xfId="0" applyFont="1" applyFill="1" applyBorder="1" applyAlignment="1"/>
    <xf numFmtId="0" fontId="10" fillId="2" borderId="10" xfId="0" applyFont="1" applyFill="1" applyBorder="1" applyAlignment="1">
      <alignment horizontal="left"/>
    </xf>
    <xf numFmtId="0" fontId="10" fillId="2" borderId="10" xfId="0" applyFont="1" applyFill="1" applyBorder="1" applyAlignment="1"/>
    <xf numFmtId="0" fontId="10" fillId="2" borderId="10" xfId="0" applyFont="1" applyFill="1" applyBorder="1" applyAlignment="1">
      <alignment horizontal="right"/>
    </xf>
    <xf numFmtId="0" fontId="0" fillId="2" borderId="37" xfId="0" applyFont="1" applyFill="1" applyBorder="1" applyAlignment="1"/>
    <xf numFmtId="49" fontId="5" fillId="5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 wrapText="1"/>
    </xf>
    <xf numFmtId="0" fontId="0" fillId="0" borderId="37" xfId="0" applyFill="1" applyBorder="1"/>
    <xf numFmtId="0" fontId="1" fillId="0" borderId="42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2" fillId="3" borderId="42" xfId="0" applyNumberFormat="1" applyFont="1" applyFill="1" applyBorder="1" applyAlignment="1">
      <alignment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vertical="center"/>
    </xf>
    <xf numFmtId="3" fontId="12" fillId="3" borderId="42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0" fillId="2" borderId="44" xfId="0" applyFont="1" applyFill="1" applyBorder="1" applyAlignment="1"/>
    <xf numFmtId="3" fontId="10" fillId="2" borderId="44" xfId="0" applyNumberFormat="1" applyFont="1" applyFill="1" applyBorder="1" applyAlignment="1"/>
    <xf numFmtId="0" fontId="0" fillId="0" borderId="11" xfId="0" applyNumberFormat="1" applyFont="1" applyBorder="1" applyAlignment="1"/>
    <xf numFmtId="49" fontId="8" fillId="8" borderId="2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vertical="center" wrapText="1"/>
    </xf>
    <xf numFmtId="49" fontId="1" fillId="2" borderId="40" xfId="0" applyNumberFormat="1" applyFont="1" applyFill="1" applyBorder="1" applyAlignment="1">
      <alignment vertical="center" wrapText="1"/>
    </xf>
    <xf numFmtId="49" fontId="2" fillId="3" borderId="39" xfId="0" applyNumberFormat="1" applyFont="1" applyFill="1" applyBorder="1" applyAlignment="1">
      <alignment horizontal="left" wrapText="1"/>
    </xf>
    <xf numFmtId="49" fontId="2" fillId="3" borderId="40" xfId="0" applyNumberFormat="1" applyFont="1" applyFill="1" applyBorder="1" applyAlignment="1">
      <alignment horizontal="left" wrapText="1"/>
    </xf>
    <xf numFmtId="49" fontId="1" fillId="2" borderId="39" xfId="0" applyNumberFormat="1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49" fontId="14" fillId="5" borderId="45" xfId="0" applyNumberFormat="1" applyFont="1" applyFill="1" applyBorder="1" applyAlignment="1">
      <alignment vertical="center"/>
    </xf>
    <xf numFmtId="0" fontId="14" fillId="5" borderId="46" xfId="0" applyFont="1" applyFill="1" applyBorder="1" applyAlignment="1">
      <alignment vertical="center"/>
    </xf>
    <xf numFmtId="164" fontId="14" fillId="5" borderId="47" xfId="0" applyNumberFormat="1" applyFont="1" applyFill="1" applyBorder="1" applyAlignment="1">
      <alignment vertical="center"/>
    </xf>
    <xf numFmtId="49" fontId="14" fillId="3" borderId="48" xfId="0" applyNumberFormat="1" applyFont="1" applyFill="1" applyBorder="1" applyAlignment="1">
      <alignment vertical="center"/>
    </xf>
    <xf numFmtId="0" fontId="14" fillId="3" borderId="42" xfId="0" applyFont="1" applyFill="1" applyBorder="1" applyAlignment="1">
      <alignment vertical="center"/>
    </xf>
    <xf numFmtId="164" fontId="14" fillId="3" borderId="49" xfId="0" applyNumberFormat="1" applyFont="1" applyFill="1" applyBorder="1" applyAlignment="1">
      <alignment vertical="center"/>
    </xf>
    <xf numFmtId="49" fontId="14" fillId="5" borderId="48" xfId="0" applyNumberFormat="1" applyFont="1" applyFill="1" applyBorder="1" applyAlignment="1">
      <alignment vertical="center"/>
    </xf>
    <xf numFmtId="0" fontId="14" fillId="5" borderId="42" xfId="0" applyFont="1" applyFill="1" applyBorder="1" applyAlignment="1">
      <alignment vertical="center"/>
    </xf>
    <xf numFmtId="164" fontId="14" fillId="5" borderId="49" xfId="0" applyNumberFormat="1" applyFont="1" applyFill="1" applyBorder="1" applyAlignment="1">
      <alignment vertical="center"/>
    </xf>
    <xf numFmtId="49" fontId="14" fillId="5" borderId="50" xfId="0" applyNumberFormat="1" applyFont="1" applyFill="1" applyBorder="1" applyAlignment="1">
      <alignment vertical="center"/>
    </xf>
    <xf numFmtId="0" fontId="15" fillId="5" borderId="51" xfId="0" applyFont="1" applyFill="1" applyBorder="1" applyAlignment="1">
      <alignment vertical="center"/>
    </xf>
    <xf numFmtId="164" fontId="14" fillId="10" borderId="52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7</xdr:col>
      <xdr:colOff>1461</xdr:colOff>
      <xdr:row>7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7659561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8"/>
  <sheetViews>
    <sheetView showGridLines="0" tabSelected="1" zoomScale="115" zoomScaleNormal="115" workbookViewId="0">
      <selection activeCell="C11" sqref="C11"/>
    </sheetView>
  </sheetViews>
  <sheetFormatPr baseColWidth="10" defaultColWidth="10.85546875" defaultRowHeight="11.25" customHeight="1" x14ac:dyDescent="0.25"/>
  <cols>
    <col min="1" max="1" width="5.42578125" style="3" customWidth="1"/>
    <col min="2" max="2" width="30.42578125" style="2" customWidth="1"/>
    <col min="3" max="3" width="19.42578125" style="2" customWidth="1"/>
    <col min="4" max="4" width="9.42578125" style="2" customWidth="1"/>
    <col min="5" max="5" width="17.42578125" style="2" customWidth="1"/>
    <col min="6" max="6" width="11" style="2" customWidth="1"/>
    <col min="7" max="7" width="14.28515625" style="2" customWidth="1"/>
    <col min="8" max="255" width="10.85546875" style="2" customWidth="1"/>
    <col min="256" max="16384" width="10.85546875" style="3"/>
  </cols>
  <sheetData>
    <row r="1" spans="1:255" ht="15" customHeight="1" x14ac:dyDescent="0.25">
      <c r="B1" s="4"/>
      <c r="C1" s="4"/>
      <c r="D1" s="4"/>
      <c r="E1" s="4"/>
      <c r="F1" s="4"/>
      <c r="G1" s="4"/>
    </row>
    <row r="2" spans="1:255" ht="15" customHeight="1" x14ac:dyDescent="0.25">
      <c r="B2" s="4"/>
      <c r="C2" s="4"/>
      <c r="D2" s="4"/>
      <c r="E2" s="4"/>
      <c r="F2" s="4"/>
      <c r="G2" s="4"/>
    </row>
    <row r="3" spans="1:255" ht="15" customHeight="1" x14ac:dyDescent="0.25">
      <c r="B3" s="4"/>
      <c r="C3" s="4"/>
      <c r="D3" s="4"/>
      <c r="E3" s="4"/>
      <c r="F3" s="4"/>
      <c r="G3" s="4"/>
    </row>
    <row r="4" spans="1:255" ht="15" customHeight="1" x14ac:dyDescent="0.25">
      <c r="B4" s="4"/>
      <c r="C4" s="4"/>
      <c r="D4" s="4"/>
      <c r="E4" s="4"/>
      <c r="F4" s="4"/>
      <c r="G4" s="4"/>
    </row>
    <row r="5" spans="1:255" ht="15" customHeight="1" x14ac:dyDescent="0.25">
      <c r="B5" s="4"/>
      <c r="C5" s="4"/>
      <c r="D5" s="4"/>
      <c r="E5" s="4"/>
      <c r="F5" s="4"/>
      <c r="G5" s="4"/>
    </row>
    <row r="6" spans="1:255" ht="15" customHeight="1" x14ac:dyDescent="0.25">
      <c r="B6" s="4"/>
      <c r="C6" s="4"/>
      <c r="D6" s="4"/>
      <c r="E6" s="4"/>
      <c r="F6" s="4"/>
      <c r="G6" s="4"/>
    </row>
    <row r="7" spans="1:255" ht="15" customHeight="1" x14ac:dyDescent="0.25">
      <c r="B7" s="4"/>
      <c r="C7" s="4"/>
      <c r="D7" s="4"/>
      <c r="E7" s="4"/>
      <c r="F7" s="4"/>
      <c r="G7" s="4"/>
    </row>
    <row r="8" spans="1:255" ht="15" customHeight="1" x14ac:dyDescent="0.25">
      <c r="B8" s="5"/>
      <c r="C8" s="6"/>
      <c r="D8" s="4"/>
      <c r="E8" s="6"/>
      <c r="F8" s="6"/>
      <c r="G8" s="6"/>
    </row>
    <row r="9" spans="1:255" s="52" customFormat="1" ht="27.75" customHeight="1" x14ac:dyDescent="0.25">
      <c r="A9" s="48"/>
      <c r="B9" s="7" t="s">
        <v>0</v>
      </c>
      <c r="C9" s="49" t="s">
        <v>147</v>
      </c>
      <c r="D9" s="50"/>
      <c r="E9" s="98" t="s">
        <v>109</v>
      </c>
      <c r="F9" s="99"/>
      <c r="G9" s="49">
        <v>70000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2" customFormat="1" ht="25.5" customHeight="1" x14ac:dyDescent="0.25">
      <c r="A10" s="48"/>
      <c r="B10" s="1" t="s">
        <v>1</v>
      </c>
      <c r="C10" s="53" t="s">
        <v>68</v>
      </c>
      <c r="D10" s="50"/>
      <c r="E10" s="96" t="s">
        <v>2</v>
      </c>
      <c r="F10" s="97"/>
      <c r="G10" s="53" t="s">
        <v>127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2" customFormat="1" ht="18" customHeight="1" x14ac:dyDescent="0.25">
      <c r="A11" s="48"/>
      <c r="B11" s="1" t="s">
        <v>3</v>
      </c>
      <c r="C11" s="54" t="s">
        <v>4</v>
      </c>
      <c r="D11" s="50"/>
      <c r="E11" s="96" t="s">
        <v>59</v>
      </c>
      <c r="F11" s="97"/>
      <c r="G11" s="54">
        <v>460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2" customFormat="1" ht="11.25" customHeight="1" x14ac:dyDescent="0.25">
      <c r="A12" s="48"/>
      <c r="B12" s="1" t="s">
        <v>5</v>
      </c>
      <c r="C12" s="54" t="s">
        <v>6</v>
      </c>
      <c r="D12" s="50"/>
      <c r="E12" s="55" t="s">
        <v>7</v>
      </c>
      <c r="F12" s="56"/>
      <c r="G12" s="49">
        <f>+G9*G11</f>
        <v>32200000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15" customHeight="1" x14ac:dyDescent="0.25">
      <c r="A13" s="48"/>
      <c r="B13" s="1" t="s">
        <v>8</v>
      </c>
      <c r="C13" s="57" t="s">
        <v>58</v>
      </c>
      <c r="D13" s="50"/>
      <c r="E13" s="96" t="s">
        <v>9</v>
      </c>
      <c r="F13" s="97"/>
      <c r="G13" s="57" t="s">
        <v>63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2" customFormat="1" ht="15" x14ac:dyDescent="0.25">
      <c r="A14" s="48"/>
      <c r="B14" s="1" t="s">
        <v>10</v>
      </c>
      <c r="C14" s="53" t="s">
        <v>115</v>
      </c>
      <c r="D14" s="50"/>
      <c r="E14" s="96" t="s">
        <v>11</v>
      </c>
      <c r="F14" s="97"/>
      <c r="G14" s="53" t="s">
        <v>78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2" customFormat="1" ht="25.5" customHeight="1" x14ac:dyDescent="0.25">
      <c r="A15" s="48"/>
      <c r="B15" s="1" t="s">
        <v>12</v>
      </c>
      <c r="C15" s="57" t="s">
        <v>127</v>
      </c>
      <c r="D15" s="50"/>
      <c r="E15" s="100" t="s">
        <v>13</v>
      </c>
      <c r="F15" s="101"/>
      <c r="G15" s="58" t="s">
        <v>128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customFormat="1" ht="12" customHeight="1" x14ac:dyDescent="0.25">
      <c r="A16" s="59"/>
      <c r="B16" s="60"/>
      <c r="C16" s="61"/>
      <c r="D16" s="62"/>
      <c r="E16" s="63"/>
      <c r="F16" s="63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</row>
    <row r="17" spans="1:255" customFormat="1" ht="12" customHeight="1" x14ac:dyDescent="0.25">
      <c r="A17" s="66"/>
      <c r="B17" s="102" t="s">
        <v>14</v>
      </c>
      <c r="C17" s="103"/>
      <c r="D17" s="103"/>
      <c r="E17" s="103"/>
      <c r="F17" s="103"/>
      <c r="G17" s="103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</row>
    <row r="18" spans="1:255" customFormat="1" ht="12" customHeight="1" x14ac:dyDescent="0.25">
      <c r="A18" s="59"/>
      <c r="B18" s="67"/>
      <c r="C18" s="68"/>
      <c r="D18" s="68"/>
      <c r="E18" s="68"/>
      <c r="F18" s="69"/>
      <c r="G18" s="7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</row>
    <row r="19" spans="1:255" customFormat="1" ht="12" customHeight="1" x14ac:dyDescent="0.25">
      <c r="A19" s="71"/>
      <c r="B19" s="72" t="s">
        <v>15</v>
      </c>
      <c r="C19" s="73"/>
      <c r="D19" s="74"/>
      <c r="E19" s="74"/>
      <c r="F19" s="75"/>
      <c r="G19" s="7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</row>
    <row r="20" spans="1:255" customFormat="1" ht="24" customHeight="1" x14ac:dyDescent="0.25">
      <c r="A20" s="71"/>
      <c r="B20" s="77" t="s">
        <v>16</v>
      </c>
      <c r="C20" s="78" t="s">
        <v>17</v>
      </c>
      <c r="D20" s="78" t="s">
        <v>18</v>
      </c>
      <c r="E20" s="77" t="s">
        <v>19</v>
      </c>
      <c r="F20" s="78" t="s">
        <v>20</v>
      </c>
      <c r="G20" s="77" t="s">
        <v>21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</row>
    <row r="21" spans="1:255" s="85" customFormat="1" ht="12" customHeight="1" x14ac:dyDescent="0.25">
      <c r="A21" s="79"/>
      <c r="B21" s="80" t="s">
        <v>69</v>
      </c>
      <c r="C21" s="81" t="s">
        <v>22</v>
      </c>
      <c r="D21" s="81">
        <v>1</v>
      </c>
      <c r="E21" s="81" t="s">
        <v>60</v>
      </c>
      <c r="F21" s="82">
        <v>20000</v>
      </c>
      <c r="G21" s="83">
        <f t="shared" ref="G21:G29" si="0">F21*D21</f>
        <v>20000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s="85" customFormat="1" ht="12" customHeight="1" x14ac:dyDescent="0.25">
      <c r="A22" s="79"/>
      <c r="B22" s="80" t="s">
        <v>108</v>
      </c>
      <c r="C22" s="81" t="s">
        <v>22</v>
      </c>
      <c r="D22" s="81">
        <v>14</v>
      </c>
      <c r="E22" s="81" t="s">
        <v>60</v>
      </c>
      <c r="F22" s="82">
        <v>20000</v>
      </c>
      <c r="G22" s="83">
        <f t="shared" si="0"/>
        <v>280000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s="85" customFormat="1" ht="12" customHeight="1" x14ac:dyDescent="0.25">
      <c r="A23" s="79"/>
      <c r="B23" s="80" t="s">
        <v>70</v>
      </c>
      <c r="C23" s="81" t="s">
        <v>22</v>
      </c>
      <c r="D23" s="81">
        <v>9</v>
      </c>
      <c r="E23" s="81" t="s">
        <v>60</v>
      </c>
      <c r="F23" s="82">
        <v>20000</v>
      </c>
      <c r="G23" s="83">
        <f t="shared" si="0"/>
        <v>180000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s="85" customFormat="1" ht="12" customHeight="1" x14ac:dyDescent="0.25">
      <c r="A24" s="79"/>
      <c r="B24" s="80" t="s">
        <v>71</v>
      </c>
      <c r="C24" s="81" t="s">
        <v>22</v>
      </c>
      <c r="D24" s="81">
        <v>0.5</v>
      </c>
      <c r="E24" s="81" t="s">
        <v>60</v>
      </c>
      <c r="F24" s="82">
        <v>20000</v>
      </c>
      <c r="G24" s="83">
        <f t="shared" si="0"/>
        <v>10000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</row>
    <row r="25" spans="1:255" s="85" customFormat="1" ht="12" customHeight="1" x14ac:dyDescent="0.25">
      <c r="A25" s="79"/>
      <c r="B25" s="80" t="s">
        <v>72</v>
      </c>
      <c r="C25" s="81" t="s">
        <v>22</v>
      </c>
      <c r="D25" s="81">
        <v>8</v>
      </c>
      <c r="E25" s="81" t="s">
        <v>73</v>
      </c>
      <c r="F25" s="82">
        <v>20000</v>
      </c>
      <c r="G25" s="83">
        <f t="shared" si="0"/>
        <v>160000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85" customFormat="1" ht="12" customHeight="1" x14ac:dyDescent="0.25">
      <c r="A26" s="79"/>
      <c r="B26" s="80" t="s">
        <v>139</v>
      </c>
      <c r="C26" s="81" t="s">
        <v>22</v>
      </c>
      <c r="D26" s="81">
        <v>6</v>
      </c>
      <c r="E26" s="81" t="s">
        <v>74</v>
      </c>
      <c r="F26" s="82">
        <v>20000</v>
      </c>
      <c r="G26" s="83">
        <f t="shared" si="0"/>
        <v>120000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2" customHeight="1" x14ac:dyDescent="0.25">
      <c r="A27" s="79"/>
      <c r="B27" s="80" t="s">
        <v>72</v>
      </c>
      <c r="C27" s="81" t="s">
        <v>22</v>
      </c>
      <c r="D27" s="81">
        <v>4</v>
      </c>
      <c r="E27" s="81" t="s">
        <v>77</v>
      </c>
      <c r="F27" s="82">
        <v>20000</v>
      </c>
      <c r="G27" s="83">
        <f t="shared" si="0"/>
        <v>80000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12" customHeight="1" x14ac:dyDescent="0.25">
      <c r="A28" s="79"/>
      <c r="B28" s="80" t="s">
        <v>75</v>
      </c>
      <c r="C28" s="81" t="s">
        <v>22</v>
      </c>
      <c r="D28" s="81">
        <v>4</v>
      </c>
      <c r="E28" s="81" t="s">
        <v>78</v>
      </c>
      <c r="F28" s="82">
        <v>20000</v>
      </c>
      <c r="G28" s="83">
        <f t="shared" si="0"/>
        <v>80000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85" customFormat="1" ht="12" customHeight="1" x14ac:dyDescent="0.25">
      <c r="A29" s="79"/>
      <c r="B29" s="80" t="s">
        <v>140</v>
      </c>
      <c r="C29" s="81" t="s">
        <v>22</v>
      </c>
      <c r="D29" s="81">
        <v>80</v>
      </c>
      <c r="E29" s="81" t="s">
        <v>79</v>
      </c>
      <c r="F29" s="82">
        <v>20000</v>
      </c>
      <c r="G29" s="83">
        <f t="shared" si="0"/>
        <v>1600000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customFormat="1" ht="11.25" customHeight="1" x14ac:dyDescent="0.25">
      <c r="A30" s="65"/>
      <c r="B30" s="86" t="s">
        <v>23</v>
      </c>
      <c r="C30" s="87"/>
      <c r="D30" s="87"/>
      <c r="E30" s="87"/>
      <c r="F30" s="88"/>
      <c r="G30" s="89">
        <f>SUM(G21:G29)</f>
        <v>2530000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</row>
    <row r="31" spans="1:255" customFormat="1" ht="15.75" customHeight="1" x14ac:dyDescent="0.25">
      <c r="A31" s="71"/>
      <c r="B31" s="90"/>
      <c r="C31" s="91"/>
      <c r="D31" s="91"/>
      <c r="E31" s="91"/>
      <c r="F31" s="92"/>
      <c r="G31" s="92"/>
      <c r="H31" s="65"/>
      <c r="I31" s="65"/>
      <c r="J31" s="65"/>
      <c r="K31" s="93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</row>
    <row r="32" spans="1:255" customFormat="1" ht="12" customHeight="1" x14ac:dyDescent="0.25">
      <c r="A32" s="71"/>
      <c r="B32" s="72" t="s">
        <v>24</v>
      </c>
      <c r="C32" s="73"/>
      <c r="D32" s="74"/>
      <c r="E32" s="74"/>
      <c r="F32" s="75"/>
      <c r="G32" s="7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</row>
    <row r="33" spans="1:255" customFormat="1" ht="24" customHeight="1" x14ac:dyDescent="0.25">
      <c r="A33" s="71"/>
      <c r="B33" s="77" t="s">
        <v>16</v>
      </c>
      <c r="C33" s="78" t="s">
        <v>17</v>
      </c>
      <c r="D33" s="78" t="s">
        <v>18</v>
      </c>
      <c r="E33" s="77" t="s">
        <v>19</v>
      </c>
      <c r="F33" s="78" t="s">
        <v>20</v>
      </c>
      <c r="G33" s="77" t="s">
        <v>21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s="85" customFormat="1" ht="12" customHeight="1" x14ac:dyDescent="0.25">
      <c r="A34" s="79"/>
      <c r="B34" s="80" t="s">
        <v>66</v>
      </c>
      <c r="C34" s="81" t="s">
        <v>57</v>
      </c>
      <c r="D34" s="81">
        <v>1</v>
      </c>
      <c r="E34" s="81" t="s">
        <v>73</v>
      </c>
      <c r="F34" s="82">
        <v>30000</v>
      </c>
      <c r="G34" s="83">
        <f>D34*F34</f>
        <v>30000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</row>
    <row r="35" spans="1:255" s="85" customFormat="1" ht="12" customHeight="1" x14ac:dyDescent="0.25">
      <c r="A35" s="79"/>
      <c r="B35" s="80" t="s">
        <v>65</v>
      </c>
      <c r="C35" s="81" t="s">
        <v>57</v>
      </c>
      <c r="D35" s="81">
        <v>1</v>
      </c>
      <c r="E35" s="81" t="s">
        <v>73</v>
      </c>
      <c r="F35" s="82">
        <v>30000</v>
      </c>
      <c r="G35" s="83">
        <f>D35*F35</f>
        <v>30000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</row>
    <row r="36" spans="1:255" s="85" customFormat="1" ht="12" customHeight="1" x14ac:dyDescent="0.25">
      <c r="A36" s="79"/>
      <c r="B36" s="80" t="s">
        <v>66</v>
      </c>
      <c r="C36" s="81" t="s">
        <v>57</v>
      </c>
      <c r="D36" s="81">
        <v>1</v>
      </c>
      <c r="E36" s="81" t="s">
        <v>77</v>
      </c>
      <c r="F36" s="82">
        <v>30000</v>
      </c>
      <c r="G36" s="83">
        <f>D36*F36</f>
        <v>30000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</row>
    <row r="37" spans="1:255" s="85" customFormat="1" ht="12" customHeight="1" x14ac:dyDescent="0.25">
      <c r="A37" s="79"/>
      <c r="B37" s="80" t="s">
        <v>65</v>
      </c>
      <c r="C37" s="81" t="s">
        <v>57</v>
      </c>
      <c r="D37" s="81">
        <v>1</v>
      </c>
      <c r="E37" s="81" t="s">
        <v>77</v>
      </c>
      <c r="F37" s="82">
        <v>30000</v>
      </c>
      <c r="G37" s="83">
        <f>D37*F37</f>
        <v>30000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</row>
    <row r="38" spans="1:255" customFormat="1" ht="11.25" customHeight="1" x14ac:dyDescent="0.25">
      <c r="A38" s="65"/>
      <c r="B38" s="86" t="s">
        <v>25</v>
      </c>
      <c r="C38" s="87"/>
      <c r="D38" s="87"/>
      <c r="E38" s="87"/>
      <c r="F38" s="88"/>
      <c r="G38" s="89">
        <f>SUM(G34:G37)</f>
        <v>120000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</row>
    <row r="39" spans="1:255" customFormat="1" ht="15.75" customHeight="1" x14ac:dyDescent="0.25">
      <c r="A39" s="71"/>
      <c r="B39" s="90"/>
      <c r="C39" s="91"/>
      <c r="D39" s="91"/>
      <c r="E39" s="91"/>
      <c r="F39" s="92"/>
      <c r="G39" s="92"/>
      <c r="H39" s="65"/>
      <c r="I39" s="65"/>
      <c r="J39" s="65"/>
      <c r="K39" s="93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</row>
    <row r="40" spans="1:255" customFormat="1" ht="12" customHeight="1" x14ac:dyDescent="0.25">
      <c r="A40" s="71"/>
      <c r="B40" s="72" t="s">
        <v>26</v>
      </c>
      <c r="C40" s="73"/>
      <c r="D40" s="74"/>
      <c r="E40" s="74"/>
      <c r="F40" s="75"/>
      <c r="G40" s="76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</row>
    <row r="41" spans="1:255" customFormat="1" ht="24" customHeight="1" x14ac:dyDescent="0.25">
      <c r="A41" s="71"/>
      <c r="B41" s="77" t="s">
        <v>16</v>
      </c>
      <c r="C41" s="78" t="s">
        <v>17</v>
      </c>
      <c r="D41" s="78" t="s">
        <v>18</v>
      </c>
      <c r="E41" s="77" t="s">
        <v>19</v>
      </c>
      <c r="F41" s="78" t="s">
        <v>20</v>
      </c>
      <c r="G41" s="77" t="s">
        <v>21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s="85" customFormat="1" ht="12" customHeight="1" x14ac:dyDescent="0.25">
      <c r="A42" s="79"/>
      <c r="B42" s="80" t="s">
        <v>28</v>
      </c>
      <c r="C42" s="81" t="s">
        <v>27</v>
      </c>
      <c r="D42" s="81">
        <v>1</v>
      </c>
      <c r="E42" s="81" t="s">
        <v>80</v>
      </c>
      <c r="F42" s="82">
        <v>94500</v>
      </c>
      <c r="G42" s="83">
        <f>F42*D42</f>
        <v>94500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85" customFormat="1" ht="12" customHeight="1" x14ac:dyDescent="0.25">
      <c r="A43" s="79"/>
      <c r="B43" s="80" t="s">
        <v>133</v>
      </c>
      <c r="C43" s="81" t="s">
        <v>27</v>
      </c>
      <c r="D43" s="81">
        <v>0.5</v>
      </c>
      <c r="E43" s="81" t="s">
        <v>80</v>
      </c>
      <c r="F43" s="82">
        <v>94500</v>
      </c>
      <c r="G43" s="83">
        <f>F43*D43</f>
        <v>47250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85" customFormat="1" ht="12" customHeight="1" x14ac:dyDescent="0.25">
      <c r="A44" s="79"/>
      <c r="B44" s="80" t="s">
        <v>64</v>
      </c>
      <c r="C44" s="81" t="s">
        <v>27</v>
      </c>
      <c r="D44" s="81">
        <v>0.5</v>
      </c>
      <c r="E44" s="81" t="s">
        <v>60</v>
      </c>
      <c r="F44" s="82">
        <v>157500</v>
      </c>
      <c r="G44" s="83">
        <f>F44*D44</f>
        <v>78750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</row>
    <row r="45" spans="1:255" s="85" customFormat="1" ht="12" customHeight="1" x14ac:dyDescent="0.25">
      <c r="A45" s="79"/>
      <c r="B45" s="80" t="s">
        <v>81</v>
      </c>
      <c r="C45" s="81" t="s">
        <v>27</v>
      </c>
      <c r="D45" s="81">
        <v>0.125</v>
      </c>
      <c r="E45" s="81" t="s">
        <v>60</v>
      </c>
      <c r="F45" s="82">
        <v>157500</v>
      </c>
      <c r="G45" s="83">
        <f>F45*D45</f>
        <v>19687.5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s="85" customFormat="1" ht="12" customHeight="1" x14ac:dyDescent="0.25">
      <c r="A46" s="79"/>
      <c r="B46" s="80" t="s">
        <v>129</v>
      </c>
      <c r="C46" s="81" t="s">
        <v>27</v>
      </c>
      <c r="D46" s="81">
        <v>0.75</v>
      </c>
      <c r="E46" s="81" t="s">
        <v>82</v>
      </c>
      <c r="F46" s="82">
        <v>40000</v>
      </c>
      <c r="G46" s="83">
        <f>F46*D46</f>
        <v>30000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</row>
    <row r="47" spans="1:255" customFormat="1" ht="11.25" customHeight="1" x14ac:dyDescent="0.25">
      <c r="A47" s="65"/>
      <c r="B47" s="86" t="s">
        <v>29</v>
      </c>
      <c r="C47" s="87"/>
      <c r="D47" s="87"/>
      <c r="E47" s="87"/>
      <c r="F47" s="88"/>
      <c r="G47" s="89">
        <f>SUM(G42:G46)</f>
        <v>270187.5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</row>
    <row r="48" spans="1:255" customFormat="1" ht="15.75" customHeight="1" x14ac:dyDescent="0.25">
      <c r="A48" s="71"/>
      <c r="B48" s="90"/>
      <c r="C48" s="91"/>
      <c r="D48" s="91"/>
      <c r="E48" s="91"/>
      <c r="F48" s="92"/>
      <c r="G48" s="92"/>
      <c r="H48" s="65"/>
      <c r="I48" s="65"/>
      <c r="J48" s="65"/>
      <c r="K48" s="93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</row>
    <row r="49" spans="1:255" customFormat="1" ht="12" customHeight="1" x14ac:dyDescent="0.25">
      <c r="A49" s="71"/>
      <c r="B49" s="72" t="s">
        <v>30</v>
      </c>
      <c r="C49" s="73"/>
      <c r="D49" s="74"/>
      <c r="E49" s="74"/>
      <c r="F49" s="75"/>
      <c r="G49" s="76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</row>
    <row r="50" spans="1:255" customFormat="1" ht="24" customHeight="1" x14ac:dyDescent="0.25">
      <c r="A50" s="71"/>
      <c r="B50" s="77" t="s">
        <v>31</v>
      </c>
      <c r="C50" s="78" t="s">
        <v>32</v>
      </c>
      <c r="D50" s="78" t="s">
        <v>33</v>
      </c>
      <c r="E50" s="77" t="s">
        <v>19</v>
      </c>
      <c r="F50" s="78" t="s">
        <v>20</v>
      </c>
      <c r="G50" s="77" t="s">
        <v>21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</row>
    <row r="51" spans="1:255" s="85" customFormat="1" ht="12" customHeight="1" x14ac:dyDescent="0.25">
      <c r="A51" s="79"/>
      <c r="B51" s="104" t="s">
        <v>85</v>
      </c>
      <c r="C51" s="81"/>
      <c r="D51" s="81"/>
      <c r="E51" s="81"/>
      <c r="F51" s="82"/>
      <c r="G51" s="83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</row>
    <row r="52" spans="1:255" s="85" customFormat="1" ht="12" customHeight="1" x14ac:dyDescent="0.25">
      <c r="A52" s="79"/>
      <c r="B52" s="80" t="s">
        <v>83</v>
      </c>
      <c r="C52" s="81" t="s">
        <v>120</v>
      </c>
      <c r="D52" s="81">
        <v>12500</v>
      </c>
      <c r="E52" s="105" t="s">
        <v>60</v>
      </c>
      <c r="F52" s="82">
        <v>250</v>
      </c>
      <c r="G52" s="83">
        <f>F52*D52</f>
        <v>3125000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</row>
    <row r="53" spans="1:255" s="85" customFormat="1" ht="12" customHeight="1" x14ac:dyDescent="0.25">
      <c r="A53" s="79"/>
      <c r="B53" s="104" t="s">
        <v>34</v>
      </c>
      <c r="C53" s="81"/>
      <c r="D53" s="81"/>
      <c r="E53" s="105"/>
      <c r="F53" s="82">
        <v>0</v>
      </c>
      <c r="G53" s="83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s="85" customFormat="1" ht="12" customHeight="1" x14ac:dyDescent="0.25">
      <c r="A54" s="79"/>
      <c r="B54" s="80" t="s">
        <v>116</v>
      </c>
      <c r="C54" s="81" t="s">
        <v>35</v>
      </c>
      <c r="D54" s="81">
        <v>438</v>
      </c>
      <c r="E54" s="105" t="s">
        <v>76</v>
      </c>
      <c r="F54" s="82">
        <v>1038</v>
      </c>
      <c r="G54" s="83">
        <f t="shared" ref="G54:G79" si="1">F54*D54</f>
        <v>454644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</row>
    <row r="55" spans="1:255" s="85" customFormat="1" ht="12" customHeight="1" x14ac:dyDescent="0.25">
      <c r="A55" s="79"/>
      <c r="B55" s="80" t="s">
        <v>86</v>
      </c>
      <c r="C55" s="81" t="s">
        <v>35</v>
      </c>
      <c r="D55" s="81">
        <v>300</v>
      </c>
      <c r="E55" s="105" t="s">
        <v>76</v>
      </c>
      <c r="F55" s="82">
        <v>1286.4000000000001</v>
      </c>
      <c r="G55" s="83">
        <f t="shared" si="1"/>
        <v>385920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85" customFormat="1" ht="12" customHeight="1" x14ac:dyDescent="0.25">
      <c r="A56" s="79"/>
      <c r="B56" s="80" t="s">
        <v>117</v>
      </c>
      <c r="C56" s="81" t="s">
        <v>35</v>
      </c>
      <c r="D56" s="81">
        <v>450</v>
      </c>
      <c r="E56" s="105" t="s">
        <v>76</v>
      </c>
      <c r="F56" s="82">
        <v>1932.4</v>
      </c>
      <c r="G56" s="83">
        <f t="shared" si="1"/>
        <v>869580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</row>
    <row r="57" spans="1:255" s="85" customFormat="1" ht="12" customHeight="1" x14ac:dyDescent="0.25">
      <c r="A57" s="79"/>
      <c r="B57" s="80" t="s">
        <v>87</v>
      </c>
      <c r="C57" s="81" t="s">
        <v>35</v>
      </c>
      <c r="D57" s="81">
        <v>300</v>
      </c>
      <c r="E57" s="105" t="s">
        <v>88</v>
      </c>
      <c r="F57" s="82">
        <v>1711.2</v>
      </c>
      <c r="G57" s="83">
        <f t="shared" si="1"/>
        <v>513360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s="85" customFormat="1" ht="12" customHeight="1" x14ac:dyDescent="0.25">
      <c r="A58" s="79"/>
      <c r="B58" s="80" t="s">
        <v>118</v>
      </c>
      <c r="C58" s="81" t="s">
        <v>35</v>
      </c>
      <c r="D58" s="81">
        <v>150</v>
      </c>
      <c r="E58" s="105" t="s">
        <v>88</v>
      </c>
      <c r="F58" s="82">
        <v>1566</v>
      </c>
      <c r="G58" s="83">
        <f t="shared" si="1"/>
        <v>234900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</row>
    <row r="59" spans="1:255" s="85" customFormat="1" ht="25.5" x14ac:dyDescent="0.25">
      <c r="A59" s="79"/>
      <c r="B59" s="80" t="s">
        <v>122</v>
      </c>
      <c r="C59" s="81" t="s">
        <v>121</v>
      </c>
      <c r="D59" s="81">
        <v>10</v>
      </c>
      <c r="E59" s="105" t="s">
        <v>89</v>
      </c>
      <c r="F59" s="82">
        <v>7012</v>
      </c>
      <c r="G59" s="83">
        <f t="shared" si="1"/>
        <v>70120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</row>
    <row r="60" spans="1:255" s="85" customFormat="1" ht="12" customHeight="1" x14ac:dyDescent="0.25">
      <c r="A60" s="79"/>
      <c r="B60" s="104" t="s">
        <v>90</v>
      </c>
      <c r="C60" s="81"/>
      <c r="D60" s="81"/>
      <c r="E60" s="105"/>
      <c r="F60" s="82"/>
      <c r="G60" s="83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</row>
    <row r="61" spans="1:255" s="85" customFormat="1" ht="12" customHeight="1" x14ac:dyDescent="0.25">
      <c r="A61" s="79"/>
      <c r="B61" s="80" t="s">
        <v>137</v>
      </c>
      <c r="C61" s="81" t="s">
        <v>121</v>
      </c>
      <c r="D61" s="81">
        <v>1</v>
      </c>
      <c r="E61" s="105" t="s">
        <v>60</v>
      </c>
      <c r="F61" s="82">
        <v>86690</v>
      </c>
      <c r="G61" s="83">
        <f t="shared" si="1"/>
        <v>86690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</row>
    <row r="62" spans="1:255" s="85" customFormat="1" ht="12" customHeight="1" x14ac:dyDescent="0.25">
      <c r="A62" s="79"/>
      <c r="B62" s="80" t="s">
        <v>112</v>
      </c>
      <c r="C62" s="81" t="s">
        <v>35</v>
      </c>
      <c r="D62" s="81">
        <v>2</v>
      </c>
      <c r="E62" s="105" t="s">
        <v>77</v>
      </c>
      <c r="F62" s="82">
        <v>67910</v>
      </c>
      <c r="G62" s="83">
        <f t="shared" si="1"/>
        <v>135820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</row>
    <row r="63" spans="1:255" s="85" customFormat="1" ht="12" customHeight="1" x14ac:dyDescent="0.25">
      <c r="A63" s="79"/>
      <c r="B63" s="80" t="s">
        <v>135</v>
      </c>
      <c r="C63" s="81" t="s">
        <v>121</v>
      </c>
      <c r="D63" s="81">
        <v>6</v>
      </c>
      <c r="E63" s="105" t="s">
        <v>141</v>
      </c>
      <c r="F63" s="82">
        <v>16240</v>
      </c>
      <c r="G63" s="83">
        <f t="shared" si="1"/>
        <v>97440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</row>
    <row r="64" spans="1:255" s="85" customFormat="1" ht="12" customHeight="1" x14ac:dyDescent="0.25">
      <c r="A64" s="79"/>
      <c r="B64" s="80" t="s">
        <v>113</v>
      </c>
      <c r="C64" s="81" t="s">
        <v>121</v>
      </c>
      <c r="D64" s="81">
        <v>1</v>
      </c>
      <c r="E64" s="105" t="s">
        <v>114</v>
      </c>
      <c r="F64" s="82">
        <v>111340</v>
      </c>
      <c r="G64" s="83">
        <f t="shared" si="1"/>
        <v>111340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s="85" customFormat="1" ht="12" customHeight="1" x14ac:dyDescent="0.25">
      <c r="A65" s="79"/>
      <c r="B65" s="104" t="s">
        <v>36</v>
      </c>
      <c r="C65" s="81"/>
      <c r="D65" s="81"/>
      <c r="E65" s="105"/>
      <c r="F65" s="82"/>
      <c r="G65" s="83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</row>
    <row r="66" spans="1:255" s="85" customFormat="1" ht="12" customHeight="1" x14ac:dyDescent="0.25">
      <c r="A66" s="79"/>
      <c r="B66" s="80" t="s">
        <v>138</v>
      </c>
      <c r="C66" s="81" t="s">
        <v>121</v>
      </c>
      <c r="D66" s="81">
        <v>1.2</v>
      </c>
      <c r="E66" s="105" t="s">
        <v>60</v>
      </c>
      <c r="F66" s="82">
        <v>36480</v>
      </c>
      <c r="G66" s="83">
        <f t="shared" si="1"/>
        <v>43776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85" customFormat="1" ht="12" customHeight="1" x14ac:dyDescent="0.25">
      <c r="A67" s="79"/>
      <c r="B67" s="80" t="s">
        <v>131</v>
      </c>
      <c r="C67" s="81" t="s">
        <v>121</v>
      </c>
      <c r="D67" s="81">
        <v>2</v>
      </c>
      <c r="E67" s="105" t="s">
        <v>91</v>
      </c>
      <c r="F67" s="82">
        <v>37530</v>
      </c>
      <c r="G67" s="83">
        <f t="shared" si="1"/>
        <v>75060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</row>
    <row r="68" spans="1:255" s="85" customFormat="1" ht="12" customHeight="1" x14ac:dyDescent="0.25">
      <c r="A68" s="79"/>
      <c r="B68" s="104" t="s">
        <v>37</v>
      </c>
      <c r="C68" s="81"/>
      <c r="D68" s="81"/>
      <c r="E68" s="105"/>
      <c r="F68" s="82"/>
      <c r="G68" s="83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</row>
    <row r="69" spans="1:255" s="85" customFormat="1" ht="12" customHeight="1" x14ac:dyDescent="0.25">
      <c r="A69" s="79"/>
      <c r="B69" s="80" t="s">
        <v>92</v>
      </c>
      <c r="C69" s="81" t="s">
        <v>121</v>
      </c>
      <c r="D69" s="81">
        <v>1</v>
      </c>
      <c r="E69" s="105" t="s">
        <v>76</v>
      </c>
      <c r="F69" s="82">
        <v>45000</v>
      </c>
      <c r="G69" s="83">
        <f t="shared" si="1"/>
        <v>45000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</row>
    <row r="70" spans="1:255" s="85" customFormat="1" ht="12" customHeight="1" x14ac:dyDescent="0.25">
      <c r="A70" s="79"/>
      <c r="B70" s="80" t="s">
        <v>132</v>
      </c>
      <c r="C70" s="81" t="s">
        <v>35</v>
      </c>
      <c r="D70" s="81">
        <v>15</v>
      </c>
      <c r="E70" s="105" t="s">
        <v>60</v>
      </c>
      <c r="F70" s="82">
        <f>334440/10</f>
        <v>33444</v>
      </c>
      <c r="G70" s="83">
        <f t="shared" si="1"/>
        <v>501660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</row>
    <row r="71" spans="1:255" s="85" customFormat="1" ht="12" customHeight="1" x14ac:dyDescent="0.25">
      <c r="A71" s="79"/>
      <c r="B71" s="80" t="s">
        <v>93</v>
      </c>
      <c r="C71" s="81" t="s">
        <v>121</v>
      </c>
      <c r="D71" s="81">
        <v>1</v>
      </c>
      <c r="E71" s="105" t="s">
        <v>88</v>
      </c>
      <c r="F71" s="82">
        <v>87417</v>
      </c>
      <c r="G71" s="83">
        <f t="shared" si="1"/>
        <v>87417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</row>
    <row r="72" spans="1:255" s="85" customFormat="1" ht="12" customHeight="1" x14ac:dyDescent="0.25">
      <c r="A72" s="79"/>
      <c r="B72" s="80" t="s">
        <v>119</v>
      </c>
      <c r="C72" s="81" t="s">
        <v>121</v>
      </c>
      <c r="D72" s="81">
        <v>1</v>
      </c>
      <c r="E72" s="105" t="s">
        <v>91</v>
      </c>
      <c r="F72" s="82">
        <v>24800</v>
      </c>
      <c r="G72" s="83">
        <f t="shared" si="1"/>
        <v>24800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</row>
    <row r="73" spans="1:255" s="85" customFormat="1" ht="12" customHeight="1" x14ac:dyDescent="0.25">
      <c r="A73" s="79"/>
      <c r="B73" s="80" t="s">
        <v>134</v>
      </c>
      <c r="C73" s="81" t="s">
        <v>121</v>
      </c>
      <c r="D73" s="81">
        <v>2</v>
      </c>
      <c r="E73" s="105" t="s">
        <v>136</v>
      </c>
      <c r="F73" s="82">
        <v>47150</v>
      </c>
      <c r="G73" s="83">
        <f t="shared" si="1"/>
        <v>94300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</row>
    <row r="74" spans="1:255" s="85" customFormat="1" ht="12" customHeight="1" x14ac:dyDescent="0.25">
      <c r="A74" s="79"/>
      <c r="B74" s="104" t="s">
        <v>39</v>
      </c>
      <c r="C74" s="81"/>
      <c r="D74" s="81"/>
      <c r="E74" s="105"/>
      <c r="F74" s="82"/>
      <c r="G74" s="83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</row>
    <row r="75" spans="1:255" s="85" customFormat="1" ht="25.5" x14ac:dyDescent="0.25">
      <c r="A75" s="79"/>
      <c r="B75" s="80" t="s">
        <v>126</v>
      </c>
      <c r="C75" s="81" t="s">
        <v>121</v>
      </c>
      <c r="D75" s="81">
        <v>1</v>
      </c>
      <c r="E75" s="105" t="s">
        <v>94</v>
      </c>
      <c r="F75" s="82">
        <v>41000</v>
      </c>
      <c r="G75" s="83">
        <f t="shared" si="1"/>
        <v>41000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</row>
    <row r="76" spans="1:255" s="85" customFormat="1" ht="25.5" x14ac:dyDescent="0.25">
      <c r="A76" s="79"/>
      <c r="B76" s="80" t="s">
        <v>130</v>
      </c>
      <c r="C76" s="81" t="s">
        <v>121</v>
      </c>
      <c r="D76" s="81">
        <v>5</v>
      </c>
      <c r="E76" s="105" t="s">
        <v>89</v>
      </c>
      <c r="F76" s="82">
        <v>34040</v>
      </c>
      <c r="G76" s="83">
        <f t="shared" si="1"/>
        <v>170200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</row>
    <row r="77" spans="1:255" s="85" customFormat="1" ht="25.5" x14ac:dyDescent="0.25">
      <c r="A77" s="79"/>
      <c r="B77" s="80" t="s">
        <v>125</v>
      </c>
      <c r="C77" s="81" t="s">
        <v>121</v>
      </c>
      <c r="D77" s="81">
        <v>10</v>
      </c>
      <c r="E77" s="105" t="s">
        <v>94</v>
      </c>
      <c r="F77" s="82">
        <v>5642</v>
      </c>
      <c r="G77" s="83">
        <f t="shared" si="1"/>
        <v>56420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s="85" customFormat="1" ht="12" customHeight="1" x14ac:dyDescent="0.25">
      <c r="A78" s="79"/>
      <c r="B78" s="80" t="s">
        <v>123</v>
      </c>
      <c r="C78" s="81" t="s">
        <v>121</v>
      </c>
      <c r="D78" s="81">
        <v>5</v>
      </c>
      <c r="E78" s="105" t="s">
        <v>95</v>
      </c>
      <c r="F78" s="82">
        <v>12480</v>
      </c>
      <c r="G78" s="83">
        <f t="shared" si="1"/>
        <v>62400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</row>
    <row r="79" spans="1:255" s="85" customFormat="1" ht="12" customHeight="1" x14ac:dyDescent="0.25">
      <c r="A79" s="79"/>
      <c r="B79" s="80" t="s">
        <v>124</v>
      </c>
      <c r="C79" s="81" t="s">
        <v>121</v>
      </c>
      <c r="D79" s="81">
        <v>2</v>
      </c>
      <c r="E79" s="105" t="s">
        <v>88</v>
      </c>
      <c r="F79" s="82">
        <v>25000</v>
      </c>
      <c r="G79" s="83">
        <f t="shared" si="1"/>
        <v>50000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</row>
    <row r="80" spans="1:255" customFormat="1" ht="11.25" customHeight="1" x14ac:dyDescent="0.25">
      <c r="A80" s="65"/>
      <c r="B80" s="86" t="s">
        <v>38</v>
      </c>
      <c r="C80" s="87"/>
      <c r="D80" s="87"/>
      <c r="E80" s="87"/>
      <c r="F80" s="88"/>
      <c r="G80" s="89">
        <f>SUM(G51:G79)</f>
        <v>7336847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  <c r="IT80" s="65"/>
      <c r="IU80" s="65"/>
    </row>
    <row r="81" spans="1:255" customFormat="1" ht="15.75" customHeight="1" x14ac:dyDescent="0.25">
      <c r="A81" s="71"/>
      <c r="B81" s="90"/>
      <c r="C81" s="91"/>
      <c r="D81" s="91"/>
      <c r="E81" s="91"/>
      <c r="F81" s="92"/>
      <c r="G81" s="92"/>
      <c r="H81" s="65"/>
      <c r="I81" s="65"/>
      <c r="J81" s="65"/>
      <c r="K81" s="93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  <c r="IS81" s="65"/>
      <c r="IT81" s="65"/>
      <c r="IU81" s="65"/>
    </row>
    <row r="82" spans="1:255" customFormat="1" ht="12" customHeight="1" x14ac:dyDescent="0.25">
      <c r="A82" s="71"/>
      <c r="B82" s="72" t="s">
        <v>39</v>
      </c>
      <c r="C82" s="73"/>
      <c r="D82" s="74"/>
      <c r="E82" s="74"/>
      <c r="F82" s="75"/>
      <c r="G82" s="76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  <c r="IT82" s="65"/>
      <c r="IU82" s="65"/>
    </row>
    <row r="83" spans="1:255" customFormat="1" ht="24" customHeight="1" x14ac:dyDescent="0.25">
      <c r="A83" s="71"/>
      <c r="B83" s="77" t="s">
        <v>40</v>
      </c>
      <c r="C83" s="78" t="s">
        <v>61</v>
      </c>
      <c r="D83" s="78" t="s">
        <v>62</v>
      </c>
      <c r="E83" s="77" t="s">
        <v>19</v>
      </c>
      <c r="F83" s="78" t="s">
        <v>20</v>
      </c>
      <c r="G83" s="77" t="s">
        <v>21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  <c r="IS83" s="65"/>
      <c r="IT83" s="65"/>
      <c r="IU83" s="65"/>
    </row>
    <row r="84" spans="1:255" s="85" customFormat="1" ht="12" customHeight="1" x14ac:dyDescent="0.25">
      <c r="A84" s="79"/>
      <c r="B84" s="80" t="s">
        <v>96</v>
      </c>
      <c r="C84" s="81" t="s">
        <v>97</v>
      </c>
      <c r="D84" s="81">
        <v>4500</v>
      </c>
      <c r="E84" s="81" t="s">
        <v>78</v>
      </c>
      <c r="F84" s="82">
        <v>680</v>
      </c>
      <c r="G84" s="83">
        <f>F84*D84</f>
        <v>3060000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</row>
    <row r="85" spans="1:255" s="85" customFormat="1" ht="12" customHeight="1" x14ac:dyDescent="0.25">
      <c r="A85" s="79"/>
      <c r="B85" s="80" t="s">
        <v>98</v>
      </c>
      <c r="C85" s="81" t="s">
        <v>99</v>
      </c>
      <c r="D85" s="81">
        <v>8</v>
      </c>
      <c r="E85" s="81" t="s">
        <v>60</v>
      </c>
      <c r="F85" s="82">
        <v>157490</v>
      </c>
      <c r="G85" s="83">
        <f>F85*D85</f>
        <v>1259920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</row>
    <row r="86" spans="1:255" s="85" customFormat="1" ht="12" customHeight="1" x14ac:dyDescent="0.25">
      <c r="A86" s="79"/>
      <c r="B86" s="80" t="s">
        <v>100</v>
      </c>
      <c r="C86" s="81" t="s">
        <v>84</v>
      </c>
      <c r="D86" s="81">
        <v>8</v>
      </c>
      <c r="E86" s="81" t="s">
        <v>101</v>
      </c>
      <c r="F86" s="82">
        <v>200000</v>
      </c>
      <c r="G86" s="83">
        <f>F86*D86</f>
        <v>1600000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</row>
    <row r="87" spans="1:255" s="85" customFormat="1" ht="12" customHeight="1" x14ac:dyDescent="0.25">
      <c r="A87" s="79"/>
      <c r="B87" s="80" t="s">
        <v>102</v>
      </c>
      <c r="C87" s="81" t="s">
        <v>103</v>
      </c>
      <c r="D87" s="81">
        <v>8</v>
      </c>
      <c r="E87" s="81" t="s">
        <v>101</v>
      </c>
      <c r="F87" s="82">
        <v>80000</v>
      </c>
      <c r="G87" s="83">
        <f>F87*D87</f>
        <v>640000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</row>
    <row r="88" spans="1:255" customFormat="1" ht="11.25" customHeight="1" x14ac:dyDescent="0.25">
      <c r="A88" s="65"/>
      <c r="B88" s="86" t="s">
        <v>41</v>
      </c>
      <c r="C88" s="87"/>
      <c r="D88" s="87"/>
      <c r="E88" s="87"/>
      <c r="F88" s="88"/>
      <c r="G88" s="89">
        <f>SUM(G84:G87)</f>
        <v>6559920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  <c r="IT88" s="65"/>
      <c r="IU88" s="65"/>
    </row>
    <row r="89" spans="1:255" ht="12" customHeight="1" x14ac:dyDescent="0.25">
      <c r="B89" s="8"/>
      <c r="C89" s="8"/>
      <c r="D89" s="8"/>
      <c r="E89" s="8"/>
      <c r="F89" s="9"/>
      <c r="G89" s="9"/>
    </row>
    <row r="90" spans="1:255" ht="12" customHeight="1" x14ac:dyDescent="0.25">
      <c r="B90" s="106" t="s">
        <v>42</v>
      </c>
      <c r="C90" s="107"/>
      <c r="D90" s="107"/>
      <c r="E90" s="107"/>
      <c r="F90" s="107"/>
      <c r="G90" s="108">
        <f>G30+G38+G47+G80+G88</f>
        <v>16816954.5</v>
      </c>
    </row>
    <row r="91" spans="1:255" ht="12" customHeight="1" x14ac:dyDescent="0.25">
      <c r="B91" s="109" t="s">
        <v>43</v>
      </c>
      <c r="C91" s="110"/>
      <c r="D91" s="110"/>
      <c r="E91" s="110"/>
      <c r="F91" s="110"/>
      <c r="G91" s="111">
        <f>G90*0.05</f>
        <v>840847.72500000009</v>
      </c>
    </row>
    <row r="92" spans="1:255" ht="12" customHeight="1" x14ac:dyDescent="0.25">
      <c r="B92" s="112" t="s">
        <v>44</v>
      </c>
      <c r="C92" s="113"/>
      <c r="D92" s="113"/>
      <c r="E92" s="113"/>
      <c r="F92" s="113"/>
      <c r="G92" s="114">
        <f>G91+G90</f>
        <v>17657802.225000001</v>
      </c>
    </row>
    <row r="93" spans="1:255" ht="12" customHeight="1" x14ac:dyDescent="0.25">
      <c r="B93" s="109" t="s">
        <v>45</v>
      </c>
      <c r="C93" s="110"/>
      <c r="D93" s="110"/>
      <c r="E93" s="110"/>
      <c r="F93" s="110"/>
      <c r="G93" s="111">
        <f>G12</f>
        <v>32200000</v>
      </c>
    </row>
    <row r="94" spans="1:255" ht="12" customHeight="1" x14ac:dyDescent="0.25">
      <c r="B94" s="115" t="s">
        <v>46</v>
      </c>
      <c r="C94" s="116"/>
      <c r="D94" s="116"/>
      <c r="E94" s="116"/>
      <c r="F94" s="116"/>
      <c r="G94" s="117">
        <f>G93-G92</f>
        <v>14542197.774999999</v>
      </c>
    </row>
    <row r="95" spans="1:255" ht="12" customHeight="1" x14ac:dyDescent="0.25">
      <c r="B95" s="10" t="s">
        <v>110</v>
      </c>
      <c r="C95" s="11"/>
      <c r="D95" s="11"/>
      <c r="E95" s="11"/>
      <c r="F95" s="11"/>
      <c r="G95" s="12"/>
    </row>
    <row r="96" spans="1:255" ht="12.75" customHeight="1" thickBot="1" x14ac:dyDescent="0.3">
      <c r="B96" s="13"/>
      <c r="C96" s="11"/>
      <c r="D96" s="11"/>
      <c r="E96" s="11"/>
      <c r="F96" s="11"/>
      <c r="G96" s="12"/>
    </row>
    <row r="97" spans="2:7" ht="12" customHeight="1" x14ac:dyDescent="0.25">
      <c r="B97" s="14" t="s">
        <v>111</v>
      </c>
      <c r="C97" s="15"/>
      <c r="D97" s="15"/>
      <c r="E97" s="15"/>
      <c r="F97" s="16"/>
      <c r="G97" s="12"/>
    </row>
    <row r="98" spans="2:7" ht="12" customHeight="1" x14ac:dyDescent="0.25">
      <c r="B98" s="17" t="s">
        <v>47</v>
      </c>
      <c r="C98" s="18"/>
      <c r="D98" s="18"/>
      <c r="E98" s="18"/>
      <c r="F98" s="19"/>
      <c r="G98" s="12"/>
    </row>
    <row r="99" spans="2:7" ht="12" customHeight="1" x14ac:dyDescent="0.25">
      <c r="B99" s="17" t="s">
        <v>143</v>
      </c>
      <c r="C99" s="18"/>
      <c r="D99" s="18"/>
      <c r="E99" s="18"/>
      <c r="F99" s="19"/>
      <c r="G99" s="12"/>
    </row>
    <row r="100" spans="2:7" ht="12" customHeight="1" x14ac:dyDescent="0.25">
      <c r="B100" s="17" t="s">
        <v>144</v>
      </c>
      <c r="C100" s="18"/>
      <c r="D100" s="18"/>
      <c r="E100" s="18"/>
      <c r="F100" s="19"/>
      <c r="G100" s="12"/>
    </row>
    <row r="101" spans="2:7" ht="12" customHeight="1" x14ac:dyDescent="0.25">
      <c r="B101" s="17" t="s">
        <v>145</v>
      </c>
      <c r="C101" s="18"/>
      <c r="D101" s="18"/>
      <c r="E101" s="18"/>
      <c r="F101" s="19"/>
      <c r="G101" s="12"/>
    </row>
    <row r="102" spans="2:7" ht="12" customHeight="1" x14ac:dyDescent="0.25">
      <c r="B102" s="17" t="s">
        <v>146</v>
      </c>
      <c r="C102" s="18"/>
      <c r="D102" s="18"/>
      <c r="E102" s="18"/>
      <c r="F102" s="19"/>
      <c r="G102" s="12"/>
    </row>
    <row r="103" spans="2:7" ht="12.75" customHeight="1" thickBot="1" x14ac:dyDescent="0.3">
      <c r="B103" s="20" t="s">
        <v>142</v>
      </c>
      <c r="C103" s="21"/>
      <c r="D103" s="21"/>
      <c r="E103" s="21"/>
      <c r="F103" s="22"/>
      <c r="G103" s="12"/>
    </row>
    <row r="104" spans="2:7" ht="12.75" customHeight="1" thickBot="1" x14ac:dyDescent="0.3">
      <c r="B104" s="13"/>
      <c r="C104" s="18"/>
      <c r="D104" s="18"/>
      <c r="E104" s="18"/>
      <c r="F104" s="18"/>
      <c r="G104" s="12"/>
    </row>
    <row r="105" spans="2:7" ht="15" customHeight="1" thickBot="1" x14ac:dyDescent="0.3">
      <c r="B105" s="94" t="s">
        <v>48</v>
      </c>
      <c r="C105" s="95"/>
      <c r="D105" s="23"/>
      <c r="E105" s="24"/>
      <c r="F105" s="24"/>
      <c r="G105" s="12"/>
    </row>
    <row r="106" spans="2:7" ht="12" customHeight="1" x14ac:dyDescent="0.25">
      <c r="B106" s="25" t="s">
        <v>40</v>
      </c>
      <c r="C106" s="26" t="s">
        <v>49</v>
      </c>
      <c r="D106" s="27" t="s">
        <v>50</v>
      </c>
      <c r="E106" s="24"/>
      <c r="F106" s="24"/>
      <c r="G106" s="12"/>
    </row>
    <row r="107" spans="2:7" ht="12" customHeight="1" x14ac:dyDescent="0.25">
      <c r="B107" s="28" t="s">
        <v>51</v>
      </c>
      <c r="C107" s="29">
        <f>G30</f>
        <v>2530000</v>
      </c>
      <c r="D107" s="30">
        <f>(C107/C113)</f>
        <v>0.14327943918286806</v>
      </c>
      <c r="E107" s="24"/>
      <c r="F107" s="24"/>
      <c r="G107" s="12"/>
    </row>
    <row r="108" spans="2:7" ht="12" customHeight="1" x14ac:dyDescent="0.25">
      <c r="B108" s="28" t="s">
        <v>52</v>
      </c>
      <c r="C108" s="43">
        <f>G38</f>
        <v>120000</v>
      </c>
      <c r="D108" s="30">
        <f>+C108/C113</f>
        <v>6.7958627280411731E-3</v>
      </c>
      <c r="E108" s="24"/>
      <c r="F108" s="24"/>
      <c r="G108" s="12"/>
    </row>
    <row r="109" spans="2:7" ht="12" customHeight="1" x14ac:dyDescent="0.25">
      <c r="B109" s="28" t="s">
        <v>53</v>
      </c>
      <c r="C109" s="29">
        <f>G47</f>
        <v>270187.5</v>
      </c>
      <c r="D109" s="30">
        <f>(C109/C113)</f>
        <v>1.5301309673605204E-2</v>
      </c>
      <c r="E109" s="24"/>
      <c r="F109" s="24"/>
      <c r="G109" s="12"/>
    </row>
    <row r="110" spans="2:7" ht="12" customHeight="1" x14ac:dyDescent="0.25">
      <c r="B110" s="28" t="s">
        <v>31</v>
      </c>
      <c r="C110" s="29">
        <f>G80</f>
        <v>7336847</v>
      </c>
      <c r="D110" s="30">
        <f>(C110/C113)</f>
        <v>0.41550170890533911</v>
      </c>
      <c r="E110" s="24"/>
      <c r="F110" s="24"/>
      <c r="G110" s="12"/>
    </row>
    <row r="111" spans="2:7" ht="12" customHeight="1" x14ac:dyDescent="0.25">
      <c r="B111" s="28" t="s">
        <v>54</v>
      </c>
      <c r="C111" s="31">
        <f>G88</f>
        <v>6559920</v>
      </c>
      <c r="D111" s="30">
        <f>(C111/C113)</f>
        <v>0.37150263189109872</v>
      </c>
      <c r="E111" s="32"/>
      <c r="F111" s="32"/>
      <c r="G111" s="12"/>
    </row>
    <row r="112" spans="2:7" ht="12" customHeight="1" x14ac:dyDescent="0.25">
      <c r="B112" s="28" t="s">
        <v>55</v>
      </c>
      <c r="C112" s="31">
        <f>G91</f>
        <v>840847.72500000009</v>
      </c>
      <c r="D112" s="30">
        <f>(C112/C113)</f>
        <v>4.7619047619047623E-2</v>
      </c>
      <c r="E112" s="32"/>
      <c r="F112" s="32"/>
      <c r="G112" s="12"/>
    </row>
    <row r="113" spans="2:7" ht="12.75" customHeight="1" thickBot="1" x14ac:dyDescent="0.3">
      <c r="B113" s="33" t="s">
        <v>56</v>
      </c>
      <c r="C113" s="34">
        <f>SUM(C107:C112)</f>
        <v>17657802.225000001</v>
      </c>
      <c r="D113" s="35">
        <f>SUM(D107:D112)</f>
        <v>1</v>
      </c>
      <c r="E113" s="32"/>
      <c r="F113" s="32"/>
      <c r="G113" s="12" t="s">
        <v>67</v>
      </c>
    </row>
    <row r="114" spans="2:7" ht="12" customHeight="1" thickBot="1" x14ac:dyDescent="0.3">
      <c r="B114" s="13"/>
      <c r="C114" s="11"/>
      <c r="D114" s="11"/>
      <c r="E114" s="11"/>
      <c r="F114" s="11"/>
      <c r="G114" s="12"/>
    </row>
    <row r="115" spans="2:7" ht="11.25" customHeight="1" thickBot="1" x14ac:dyDescent="0.3">
      <c r="B115" s="44"/>
      <c r="C115" s="45" t="s">
        <v>107</v>
      </c>
      <c r="D115" s="46"/>
      <c r="E115" s="47"/>
      <c r="F115" s="32"/>
      <c r="G115" s="12"/>
    </row>
    <row r="116" spans="2:7" ht="11.25" customHeight="1" x14ac:dyDescent="0.25">
      <c r="B116" s="36" t="s">
        <v>106</v>
      </c>
      <c r="C116" s="42">
        <v>65000</v>
      </c>
      <c r="D116" s="42">
        <v>70000</v>
      </c>
      <c r="E116" s="42">
        <v>75000</v>
      </c>
      <c r="F116" s="37"/>
      <c r="G116" s="38"/>
    </row>
    <row r="117" spans="2:7" ht="11.25" customHeight="1" thickBot="1" x14ac:dyDescent="0.3">
      <c r="B117" s="39" t="s">
        <v>105</v>
      </c>
      <c r="C117" s="40">
        <f>+G92/C116</f>
        <v>271.6584957692308</v>
      </c>
      <c r="D117" s="40">
        <f>+G92/D116</f>
        <v>252.25431750000001</v>
      </c>
      <c r="E117" s="41">
        <f>+G92/E116</f>
        <v>235.43736300000003</v>
      </c>
      <c r="F117" s="37"/>
      <c r="G117" s="38"/>
    </row>
    <row r="118" spans="2:7" ht="11.25" customHeight="1" x14ac:dyDescent="0.25">
      <c r="B118" s="10" t="s">
        <v>104</v>
      </c>
      <c r="C118" s="18"/>
      <c r="D118" s="18"/>
      <c r="E118" s="18"/>
      <c r="F118" s="18"/>
      <c r="G118" s="18"/>
    </row>
  </sheetData>
  <mergeCells count="8">
    <mergeCell ref="B105:C10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BOTADO</vt:lpstr>
      <vt:lpstr>'TOMATE BOTADO'!Área_de_impresión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2022-06-20T17:10:47Z</cp:lastPrinted>
  <dcterms:created xsi:type="dcterms:W3CDTF">2020-11-27T12:49:26Z</dcterms:created>
  <dcterms:modified xsi:type="dcterms:W3CDTF">2023-02-13T13:22:34Z</dcterms:modified>
</cp:coreProperties>
</file>