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TOMATE INVERNADERO" sheetId="1" r:id="rId1"/>
  </sheets>
  <definedNames>
    <definedName name="_xlnm.Print_Area" localSheetId="0">'TOMATE INVERNADERO'!$A$2:$G$95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70" i="1" l="1"/>
  <c r="F69" i="1"/>
  <c r="G12" i="1" l="1"/>
  <c r="G86" i="1" l="1"/>
  <c r="G87" i="1"/>
  <c r="G88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6" i="1"/>
  <c r="G64" i="1"/>
  <c r="G63" i="1"/>
  <c r="G62" i="1"/>
  <c r="G61" i="1"/>
  <c r="G59" i="1"/>
  <c r="G58" i="1"/>
  <c r="G57" i="1"/>
  <c r="G56" i="1"/>
  <c r="G55" i="1"/>
  <c r="G54" i="1"/>
  <c r="G52" i="1"/>
  <c r="G46" i="1"/>
  <c r="G45" i="1"/>
  <c r="G4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35" i="1" l="1"/>
  <c r="G89" i="1"/>
  <c r="C113" i="1" s="1"/>
  <c r="G47" i="1"/>
  <c r="G82" i="1"/>
  <c r="G94" i="1"/>
  <c r="C112" i="1" l="1"/>
  <c r="C111" i="1"/>
  <c r="C109" i="1"/>
  <c r="G40" i="1" l="1"/>
  <c r="G91" i="1" s="1"/>
  <c r="G92" i="1" l="1"/>
  <c r="G93" i="1" l="1"/>
  <c r="G95" i="1" s="1"/>
  <c r="C114" i="1"/>
  <c r="C120" i="1" l="1"/>
  <c r="C115" i="1"/>
  <c r="D114" i="1" s="1"/>
  <c r="D120" i="1"/>
  <c r="E120" i="1"/>
  <c r="D112" i="1" l="1"/>
  <c r="D109" i="1"/>
  <c r="D111" i="1"/>
  <c r="D113" i="1"/>
  <c r="D115" i="1" l="1"/>
</calcChain>
</file>

<file path=xl/sharedStrings.xml><?xml version="1.0" encoding="utf-8"?>
<sst xmlns="http://schemas.openxmlformats.org/spreadsheetml/2006/main" count="235" uniqueCount="146">
  <si>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</si>
  <si>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</si>
  <si>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</si>
  <si>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</si>
  <si>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</si>
  <si>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</si>
  <si>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</si>
  <si>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</si>
  <si>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</si>
  <si>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</si>
  <si>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</si>
  <si>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</si>
  <si>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</si>
  <si>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</si>
  <si>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</si>
  <si>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</si>
  <si>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</si>
  <si>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</si>
  <si>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</si>
  <si>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</si>
  <si>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</si>
  <si>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</si>
  <si>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</si>
  <si>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</si>
  <si>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</si>
  <si>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</si>
  <si>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</si>
  <si>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</si>
  <si>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</si>
  <si>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</si>
  <si>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</si>
  <si>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</si>
  <si>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</si>
  <si>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</si>
  <si>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</si>
  <si>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</si>
  <si>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</si>
  <si>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</si>
  <si>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</si>
  <si>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</si>
  <si>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</si>
  <si>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</si>
  <si>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</si>
  <si>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</si>
  <si>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</si>
  <si>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</si>
  <si>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</si>
  <si>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</si>
  <si>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</si>
  <si>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</si>
  <si>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</si>
  <si>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</si>
  <si>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</si>
  <si>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</si>
  <si>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</si>
  <si>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</si>
  <si>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</si>
  <si>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</si>
  <si>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</si>
  <si>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Diciembre</t>
  </si>
  <si>
    <t>Enero</t>
  </si>
  <si>
    <t>lt</t>
  </si>
  <si>
    <t>FUNGICIDAS</t>
  </si>
  <si>
    <t>Bravo 720</t>
  </si>
  <si>
    <t>noviembre</t>
  </si>
  <si>
    <t>Karate Zeon</t>
  </si>
  <si>
    <t>c/u</t>
  </si>
  <si>
    <t>Las Cabras - Peumo</t>
  </si>
  <si>
    <t>Riegos</t>
  </si>
  <si>
    <t>Mezcla hortalicera</t>
  </si>
  <si>
    <t>Amistar Opti</t>
  </si>
  <si>
    <t>m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</si>
  <si>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</si>
  <si>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</si>
  <si>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</si>
  <si>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</si>
  <si>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(Un/hà)</t>
  </si>
  <si>
    <t>Costo unitario ($/Un) (*)</t>
  </si>
  <si>
    <t>TOMATE INVERNADERO</t>
  </si>
  <si>
    <t>Medio</t>
  </si>
  <si>
    <t>Lib. B. O'Higgins</t>
  </si>
  <si>
    <t>Ferias locales - Lo Valledor</t>
  </si>
  <si>
    <t>Mosquita Blanca</t>
  </si>
  <si>
    <t>RENDIMIENTO (Cajas 18 kg/Há.)</t>
  </si>
  <si>
    <t>PRECIO ESPERADO ($/caja 18 KG)</t>
  </si>
  <si>
    <t>Recambio de polietileno</t>
  </si>
  <si>
    <t>Abril</t>
  </si>
  <si>
    <t>Aplicación de fertilizante</t>
  </si>
  <si>
    <t>Mayo a Nov</t>
  </si>
  <si>
    <t>Colocación de cinta de riego</t>
  </si>
  <si>
    <t>Mayo</t>
  </si>
  <si>
    <t>Colocación de mulch y hoyos plantas</t>
  </si>
  <si>
    <t>Plantación y sumergir bandejas</t>
  </si>
  <si>
    <t>Desbrotar y ladear plantas</t>
  </si>
  <si>
    <t>Jul - Nov</t>
  </si>
  <si>
    <t>Amarra de plantas</t>
  </si>
  <si>
    <t>Hormoneo</t>
  </si>
  <si>
    <t>Desbrotar, envolver, deshojar y despuntar</t>
  </si>
  <si>
    <t>Aplicación de fitosanitarios</t>
  </si>
  <si>
    <t>Cosecha</t>
  </si>
  <si>
    <t>Embalado</t>
  </si>
  <si>
    <t>Supervisión</t>
  </si>
  <si>
    <t>Arado cincel</t>
  </si>
  <si>
    <t>Rastraje</t>
  </si>
  <si>
    <t>Preparación mesas de plantación</t>
  </si>
  <si>
    <t>SEMILLAS Y PLANTAS</t>
  </si>
  <si>
    <t>Plantas Injertadas</t>
  </si>
  <si>
    <t>Nitrato de Ca soluble</t>
  </si>
  <si>
    <t>Jun a Nov</t>
  </si>
  <si>
    <t>Nitrato de Mg soluble</t>
  </si>
  <si>
    <t>Nitrato de K soluble</t>
  </si>
  <si>
    <t>Sulfato de K</t>
  </si>
  <si>
    <t>Urea</t>
  </si>
  <si>
    <t>agosto</t>
  </si>
  <si>
    <t>septiembre</t>
  </si>
  <si>
    <t>Previcur Energy 840 SL</t>
  </si>
  <si>
    <t>Ridomil Gold MZ 68 WG</t>
  </si>
  <si>
    <t>octubre</t>
  </si>
  <si>
    <t>Teldor 500</t>
  </si>
  <si>
    <t>Lt</t>
  </si>
  <si>
    <t>diciembre</t>
  </si>
  <si>
    <t xml:space="preserve">Phyton 27 </t>
  </si>
  <si>
    <t>Feb / ago</t>
  </si>
  <si>
    <t>Punto 70</t>
  </si>
  <si>
    <t>julio</t>
  </si>
  <si>
    <t xml:space="preserve">Evisect </t>
  </si>
  <si>
    <t>agos- Nov</t>
  </si>
  <si>
    <t>Actara 25wg</t>
  </si>
  <si>
    <t>Tervigo (nematicida)</t>
  </si>
  <si>
    <t>Cinta de riego</t>
  </si>
  <si>
    <t>Mulch</t>
  </si>
  <si>
    <t>Fosfimax</t>
  </si>
  <si>
    <t>Junio a Diciembre</t>
  </si>
  <si>
    <t>Biotron</t>
  </si>
  <si>
    <t>Cinta amarra gareta</t>
  </si>
  <si>
    <t>Clavos 1 1/4</t>
  </si>
  <si>
    <t>Un</t>
  </si>
  <si>
    <t>Listones de 1"  (charlata)</t>
  </si>
  <si>
    <t>Cajones de 18 kg</t>
  </si>
  <si>
    <t>Flete Mercado Santiago</t>
  </si>
  <si>
    <t>Ingreso Mercado</t>
  </si>
  <si>
    <t>Julio - Nov</t>
  </si>
  <si>
    <t>(*): Este valor representa el valor mìnimo de venta del producto, con IVA incluido.</t>
  </si>
  <si>
    <t>ESCENARIOS COSTO UNITARIO  ($/caja 18 kg)</t>
  </si>
  <si>
    <t>ENE - 2023</t>
  </si>
  <si>
    <t>SEP -OCT-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</si>
</sst>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5" applyFont="0" applyFill="0" applyBorder="0" applyAlignment="0" applyProtection="0"/>
    <xf numFmtId="41" fontId="17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2" fillId="7" borderId="15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5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49" fontId="15" fillId="9" borderId="15" xfId="0" applyNumberFormat="1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5" fillId="3" borderId="50" xfId="0" applyNumberFormat="1" applyFont="1" applyFill="1" applyBorder="1" applyAlignment="1">
      <alignment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vertical="center"/>
    </xf>
    <xf numFmtId="3" fontId="5" fillId="3" borderId="50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/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/>
    </xf>
    <xf numFmtId="0" fontId="3" fillId="2" borderId="54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3" xfId="0" applyNumberFormat="1" applyFont="1" applyFill="1" applyBorder="1" applyAlignment="1">
      <alignment horizontal="right" vertical="center"/>
    </xf>
    <xf numFmtId="0" fontId="3" fillId="10" borderId="53" xfId="0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17" fontId="3" fillId="10" borderId="53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6" xfId="0" applyFont="1" applyFill="1" applyBorder="1" applyAlignment="1">
      <alignment wrapText="1"/>
    </xf>
    <xf numFmtId="14" fontId="2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41" fontId="10" fillId="8" borderId="47" xfId="2" applyFont="1" applyFill="1" applyBorder="1" applyAlignment="1">
      <alignment vertical="center"/>
    </xf>
    <xf numFmtId="41" fontId="10" fillId="8" borderId="48" xfId="2" applyFont="1" applyFill="1" applyBorder="1" applyAlignment="1">
      <alignment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15084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92060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zoomScale="142" zoomScaleNormal="142" workbookViewId="0">
      <selection activeCell="H8" sqref="H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285156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79"/>
      <c r="D8" s="2"/>
      <c r="E8" s="4"/>
      <c r="F8" s="4"/>
      <c r="G8" s="4"/>
    </row>
    <row r="9" spans="1:255" s="92" customFormat="1" ht="12" customHeight="1" x14ac:dyDescent="0.25">
      <c r="A9" s="84"/>
      <c r="B9" s="85" t="s">
        <v>0</v>
      </c>
      <c r="C9" s="86" t="s">
        <v>78</v>
      </c>
      <c r="D9" s="87"/>
      <c r="E9" s="88" t="s">
        <v>83</v>
      </c>
      <c r="F9" s="89"/>
      <c r="G9" s="90">
        <v>8000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92" customFormat="1" ht="25.5" customHeight="1" x14ac:dyDescent="0.25">
      <c r="A10" s="84"/>
      <c r="B10" s="93" t="s">
        <v>1</v>
      </c>
      <c r="C10" s="94">
        <v>7742</v>
      </c>
      <c r="D10" s="87"/>
      <c r="E10" s="95" t="s">
        <v>2</v>
      </c>
      <c r="F10" s="96"/>
      <c r="G10" s="97" t="s">
        <v>145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92" customFormat="1" ht="18" customHeight="1" x14ac:dyDescent="0.25">
      <c r="A11" s="84"/>
      <c r="B11" s="93" t="s">
        <v>55</v>
      </c>
      <c r="C11" s="98" t="s">
        <v>79</v>
      </c>
      <c r="D11" s="87"/>
      <c r="E11" s="95" t="s">
        <v>84</v>
      </c>
      <c r="F11" s="96"/>
      <c r="G11" s="99">
        <v>9000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92" customFormat="1" ht="11.25" customHeight="1" x14ac:dyDescent="0.25">
      <c r="A12" s="84"/>
      <c r="B12" s="93" t="s">
        <v>56</v>
      </c>
      <c r="C12" s="98" t="s">
        <v>80</v>
      </c>
      <c r="D12" s="87"/>
      <c r="E12" s="100" t="s">
        <v>3</v>
      </c>
      <c r="F12" s="101"/>
      <c r="G12" s="102">
        <f>+G11*G9</f>
        <v>72000000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92" customFormat="1" ht="11.25" customHeight="1" x14ac:dyDescent="0.25">
      <c r="A13" s="84"/>
      <c r="B13" s="93" t="s">
        <v>57</v>
      </c>
      <c r="C13" s="98" t="s">
        <v>58</v>
      </c>
      <c r="D13" s="87"/>
      <c r="E13" s="95" t="s">
        <v>4</v>
      </c>
      <c r="F13" s="96"/>
      <c r="G13" s="103" t="s">
        <v>81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92" customFormat="1" ht="15" x14ac:dyDescent="0.25">
      <c r="A14" s="84"/>
      <c r="B14" s="93" t="s">
        <v>5</v>
      </c>
      <c r="C14" s="94" t="s">
        <v>67</v>
      </c>
      <c r="D14" s="87"/>
      <c r="E14" s="95" t="s">
        <v>6</v>
      </c>
      <c r="F14" s="96"/>
      <c r="G14" s="104" t="s">
        <v>59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92" customFormat="1" ht="25.5" customHeight="1" x14ac:dyDescent="0.25">
      <c r="A15" s="84"/>
      <c r="B15" s="93" t="s">
        <v>7</v>
      </c>
      <c r="C15" s="105" t="s">
        <v>144</v>
      </c>
      <c r="D15" s="87"/>
      <c r="E15" s="123" t="s">
        <v>8</v>
      </c>
      <c r="F15" s="124"/>
      <c r="G15" s="106" t="s">
        <v>82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ht="12" customHeight="1" x14ac:dyDescent="0.25">
      <c r="A16" s="2"/>
      <c r="B16" s="107"/>
      <c r="C16" s="108"/>
      <c r="D16" s="6"/>
      <c r="E16" s="7"/>
      <c r="F16" s="7"/>
      <c r="G16" s="109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8"/>
      <c r="B17" s="82" t="s">
        <v>9</v>
      </c>
      <c r="C17" s="83"/>
      <c r="D17" s="83"/>
      <c r="E17" s="83"/>
      <c r="F17" s="83"/>
      <c r="G17" s="8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9"/>
      <c r="C18" s="10"/>
      <c r="D18" s="10"/>
      <c r="E18" s="10"/>
      <c r="F18" s="11"/>
      <c r="G18" s="110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11" t="s">
        <v>10</v>
      </c>
      <c r="C19" s="112"/>
      <c r="D19" s="113"/>
      <c r="E19" s="113"/>
      <c r="F19" s="114"/>
      <c r="G19" s="115"/>
    </row>
    <row r="20" spans="1:255" ht="24" customHeight="1" x14ac:dyDescent="0.25">
      <c r="A20" s="5"/>
      <c r="B20" s="116" t="s">
        <v>11</v>
      </c>
      <c r="C20" s="117" t="s">
        <v>12</v>
      </c>
      <c r="D20" s="117" t="s">
        <v>13</v>
      </c>
      <c r="E20" s="116" t="s">
        <v>14</v>
      </c>
      <c r="F20" s="117" t="s">
        <v>15</v>
      </c>
      <c r="G20" s="116" t="s">
        <v>16</v>
      </c>
    </row>
    <row r="21" spans="1:255" s="92" customFormat="1" ht="12" customHeight="1" x14ac:dyDescent="0.25">
      <c r="A21" s="84"/>
      <c r="B21" s="118" t="s">
        <v>85</v>
      </c>
      <c r="C21" s="119" t="s">
        <v>17</v>
      </c>
      <c r="D21" s="119">
        <v>10</v>
      </c>
      <c r="E21" s="119" t="s">
        <v>86</v>
      </c>
      <c r="F21" s="120">
        <v>23000</v>
      </c>
      <c r="G21" s="121">
        <f>F21*D21</f>
        <v>230000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92" customFormat="1" ht="12" customHeight="1" x14ac:dyDescent="0.25">
      <c r="A22" s="84"/>
      <c r="B22" s="118" t="s">
        <v>87</v>
      </c>
      <c r="C22" s="119" t="s">
        <v>17</v>
      </c>
      <c r="D22" s="119">
        <v>10</v>
      </c>
      <c r="E22" s="119" t="s">
        <v>88</v>
      </c>
      <c r="F22" s="120">
        <v>23000</v>
      </c>
      <c r="G22" s="121">
        <f>F22*D22</f>
        <v>230000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s="92" customFormat="1" ht="12" customHeight="1" x14ac:dyDescent="0.25">
      <c r="A23" s="84"/>
      <c r="B23" s="118" t="s">
        <v>89</v>
      </c>
      <c r="C23" s="119" t="s">
        <v>17</v>
      </c>
      <c r="D23" s="119">
        <v>5</v>
      </c>
      <c r="E23" s="119" t="s">
        <v>90</v>
      </c>
      <c r="F23" s="120">
        <v>23000</v>
      </c>
      <c r="G23" s="121">
        <f t="shared" ref="G23:G33" si="0">F23*D23</f>
        <v>115000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</row>
    <row r="24" spans="1:255" s="92" customFormat="1" ht="25.5" x14ac:dyDescent="0.25">
      <c r="A24" s="84"/>
      <c r="B24" s="125" t="s">
        <v>91</v>
      </c>
      <c r="C24" s="119" t="s">
        <v>17</v>
      </c>
      <c r="D24" s="119">
        <v>7.5</v>
      </c>
      <c r="E24" s="119" t="s">
        <v>90</v>
      </c>
      <c r="F24" s="120">
        <v>23000</v>
      </c>
      <c r="G24" s="121">
        <f t="shared" si="0"/>
        <v>172500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1:255" s="92" customFormat="1" ht="12" customHeight="1" x14ac:dyDescent="0.25">
      <c r="A25" s="84"/>
      <c r="B25" s="118" t="s">
        <v>92</v>
      </c>
      <c r="C25" s="119" t="s">
        <v>17</v>
      </c>
      <c r="D25" s="119">
        <v>15</v>
      </c>
      <c r="E25" s="119" t="s">
        <v>90</v>
      </c>
      <c r="F25" s="120">
        <v>23000</v>
      </c>
      <c r="G25" s="121">
        <f t="shared" si="0"/>
        <v>345000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</row>
    <row r="26" spans="1:255" s="92" customFormat="1" ht="12" customHeight="1" x14ac:dyDescent="0.25">
      <c r="A26" s="84"/>
      <c r="B26" s="118" t="s">
        <v>93</v>
      </c>
      <c r="C26" s="119" t="s">
        <v>17</v>
      </c>
      <c r="D26" s="119">
        <v>9</v>
      </c>
      <c r="E26" s="119" t="s">
        <v>94</v>
      </c>
      <c r="F26" s="120">
        <v>23000</v>
      </c>
      <c r="G26" s="121">
        <f t="shared" si="0"/>
        <v>207000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</row>
    <row r="27" spans="1:255" s="92" customFormat="1" ht="12" customHeight="1" x14ac:dyDescent="0.25">
      <c r="A27" s="84"/>
      <c r="B27" s="118" t="s">
        <v>95</v>
      </c>
      <c r="C27" s="119" t="s">
        <v>17</v>
      </c>
      <c r="D27" s="119">
        <v>10</v>
      </c>
      <c r="E27" s="119" t="s">
        <v>94</v>
      </c>
      <c r="F27" s="120">
        <v>23000</v>
      </c>
      <c r="G27" s="121">
        <f t="shared" si="0"/>
        <v>230000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</row>
    <row r="28" spans="1:255" s="92" customFormat="1" ht="12" customHeight="1" x14ac:dyDescent="0.25">
      <c r="A28" s="84"/>
      <c r="B28" s="118" t="s">
        <v>96</v>
      </c>
      <c r="C28" s="119" t="s">
        <v>17</v>
      </c>
      <c r="D28" s="119">
        <v>10</v>
      </c>
      <c r="E28" s="119" t="s">
        <v>94</v>
      </c>
      <c r="F28" s="120">
        <v>23000</v>
      </c>
      <c r="G28" s="121">
        <f t="shared" si="0"/>
        <v>230000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</row>
    <row r="29" spans="1:255" s="92" customFormat="1" ht="25.5" x14ac:dyDescent="0.25">
      <c r="A29" s="84"/>
      <c r="B29" s="125" t="s">
        <v>97</v>
      </c>
      <c r="C29" s="119" t="s">
        <v>17</v>
      </c>
      <c r="D29" s="119">
        <v>175</v>
      </c>
      <c r="E29" s="119" t="s">
        <v>94</v>
      </c>
      <c r="F29" s="120">
        <v>23000</v>
      </c>
      <c r="G29" s="121">
        <f t="shared" si="0"/>
        <v>4025000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</row>
    <row r="30" spans="1:255" s="92" customFormat="1" ht="12" customHeight="1" x14ac:dyDescent="0.25">
      <c r="A30" s="84"/>
      <c r="B30" s="118" t="s">
        <v>68</v>
      </c>
      <c r="C30" s="119" t="s">
        <v>17</v>
      </c>
      <c r="D30" s="119">
        <v>20</v>
      </c>
      <c r="E30" s="119" t="s">
        <v>94</v>
      </c>
      <c r="F30" s="120">
        <v>23000</v>
      </c>
      <c r="G30" s="121">
        <f t="shared" si="0"/>
        <v>460000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</row>
    <row r="31" spans="1:255" s="92" customFormat="1" ht="12" customHeight="1" x14ac:dyDescent="0.25">
      <c r="A31" s="84"/>
      <c r="B31" s="118" t="s">
        <v>98</v>
      </c>
      <c r="C31" s="119" t="s">
        <v>17</v>
      </c>
      <c r="D31" s="119">
        <v>47.5</v>
      </c>
      <c r="E31" s="119" t="s">
        <v>94</v>
      </c>
      <c r="F31" s="120">
        <v>23000</v>
      </c>
      <c r="G31" s="121">
        <f t="shared" si="0"/>
        <v>1092500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</row>
    <row r="32" spans="1:255" s="92" customFormat="1" ht="12" customHeight="1" x14ac:dyDescent="0.25">
      <c r="A32" s="84"/>
      <c r="B32" s="118" t="s">
        <v>99</v>
      </c>
      <c r="C32" s="119" t="s">
        <v>17</v>
      </c>
      <c r="D32" s="119">
        <v>175</v>
      </c>
      <c r="E32" s="119" t="s">
        <v>59</v>
      </c>
      <c r="F32" s="120">
        <v>23000</v>
      </c>
      <c r="G32" s="121">
        <f t="shared" si="0"/>
        <v>4025000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pans="1:255" s="92" customFormat="1" ht="12" customHeight="1" x14ac:dyDescent="0.25">
      <c r="A33" s="84"/>
      <c r="B33" s="118" t="s">
        <v>100</v>
      </c>
      <c r="C33" s="119" t="s">
        <v>17</v>
      </c>
      <c r="D33" s="119">
        <v>125</v>
      </c>
      <c r="E33" s="119" t="s">
        <v>59</v>
      </c>
      <c r="F33" s="120">
        <v>23000</v>
      </c>
      <c r="G33" s="121">
        <f t="shared" si="0"/>
        <v>2875000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255" s="92" customFormat="1" ht="12" customHeight="1" x14ac:dyDescent="0.25">
      <c r="A34" s="84"/>
      <c r="B34" s="118" t="s">
        <v>101</v>
      </c>
      <c r="C34" s="119" t="s">
        <v>17</v>
      </c>
      <c r="D34" s="119">
        <v>100</v>
      </c>
      <c r="E34" s="119" t="s">
        <v>59</v>
      </c>
      <c r="F34" s="120">
        <v>23000</v>
      </c>
      <c r="G34" s="121">
        <f>+F34*D34</f>
        <v>2300000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pans="1:255" ht="11.25" customHeight="1" x14ac:dyDescent="0.25">
      <c r="B35" s="15" t="s">
        <v>18</v>
      </c>
      <c r="C35" s="16"/>
      <c r="D35" s="16"/>
      <c r="E35" s="16"/>
      <c r="F35" s="17"/>
      <c r="G35" s="18">
        <f>SUM(G21:G34)</f>
        <v>16537000</v>
      </c>
    </row>
    <row r="36" spans="1:255" ht="15.75" customHeight="1" x14ac:dyDescent="0.25">
      <c r="A36" s="5"/>
      <c r="B36" s="12"/>
      <c r="C36" s="13"/>
      <c r="D36" s="13"/>
      <c r="E36" s="13"/>
      <c r="F36" s="14"/>
      <c r="G36" s="14"/>
      <c r="K36" s="72"/>
    </row>
    <row r="37" spans="1:255" ht="12" customHeight="1" x14ac:dyDescent="0.25">
      <c r="A37" s="5"/>
      <c r="B37" s="111" t="s">
        <v>19</v>
      </c>
      <c r="C37" s="112"/>
      <c r="D37" s="113"/>
      <c r="E37" s="113"/>
      <c r="F37" s="114"/>
      <c r="G37" s="115"/>
    </row>
    <row r="38" spans="1:255" ht="24" customHeight="1" x14ac:dyDescent="0.25">
      <c r="A38" s="5"/>
      <c r="B38" s="116" t="s">
        <v>11</v>
      </c>
      <c r="C38" s="117" t="s">
        <v>12</v>
      </c>
      <c r="D38" s="117" t="s">
        <v>13</v>
      </c>
      <c r="E38" s="116" t="s">
        <v>14</v>
      </c>
      <c r="F38" s="117" t="s">
        <v>15</v>
      </c>
      <c r="G38" s="116" t="s">
        <v>16</v>
      </c>
    </row>
    <row r="39" spans="1:255" s="92" customFormat="1" ht="12" customHeight="1" x14ac:dyDescent="0.25">
      <c r="A39" s="84"/>
      <c r="B39" s="118"/>
      <c r="C39" s="119"/>
      <c r="D39" s="119"/>
      <c r="E39" s="119"/>
      <c r="F39" s="120"/>
      <c r="G39" s="12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</row>
    <row r="40" spans="1:255" ht="11.25" customHeight="1" x14ac:dyDescent="0.25">
      <c r="B40" s="15" t="s">
        <v>20</v>
      </c>
      <c r="C40" s="16"/>
      <c r="D40" s="16"/>
      <c r="E40" s="16"/>
      <c r="F40" s="17"/>
      <c r="G40" s="18">
        <f>SUM(G39)</f>
        <v>0</v>
      </c>
    </row>
    <row r="41" spans="1:255" ht="15.75" customHeight="1" x14ac:dyDescent="0.25">
      <c r="A41" s="5"/>
      <c r="B41" s="12"/>
      <c r="C41" s="13"/>
      <c r="D41" s="13"/>
      <c r="E41" s="13"/>
      <c r="F41" s="14"/>
      <c r="G41" s="14"/>
      <c r="K41" s="72"/>
    </row>
    <row r="42" spans="1:255" ht="12" customHeight="1" x14ac:dyDescent="0.25">
      <c r="A42" s="5"/>
      <c r="B42" s="111" t="s">
        <v>21</v>
      </c>
      <c r="C42" s="112"/>
      <c r="D42" s="113"/>
      <c r="E42" s="113"/>
      <c r="F42" s="114"/>
      <c r="G42" s="115"/>
    </row>
    <row r="43" spans="1:255" ht="24" customHeight="1" x14ac:dyDescent="0.25">
      <c r="A43" s="5"/>
      <c r="B43" s="116" t="s">
        <v>11</v>
      </c>
      <c r="C43" s="117" t="s">
        <v>12</v>
      </c>
      <c r="D43" s="117" t="s">
        <v>13</v>
      </c>
      <c r="E43" s="116" t="s">
        <v>14</v>
      </c>
      <c r="F43" s="117" t="s">
        <v>15</v>
      </c>
      <c r="G43" s="116" t="s">
        <v>16</v>
      </c>
    </row>
    <row r="44" spans="1:255" s="92" customFormat="1" ht="12" customHeight="1" x14ac:dyDescent="0.25">
      <c r="A44" s="84"/>
      <c r="B44" s="118" t="s">
        <v>102</v>
      </c>
      <c r="C44" s="119" t="s">
        <v>22</v>
      </c>
      <c r="D44" s="119">
        <v>0.13</v>
      </c>
      <c r="E44" s="119" t="s">
        <v>60</v>
      </c>
      <c r="F44" s="120">
        <v>424116</v>
      </c>
      <c r="G44" s="121">
        <f>+F44*D44</f>
        <v>55135.08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  <c r="IU44" s="91"/>
    </row>
    <row r="45" spans="1:255" s="92" customFormat="1" ht="12" customHeight="1" x14ac:dyDescent="0.25">
      <c r="A45" s="84"/>
      <c r="B45" s="118" t="s">
        <v>103</v>
      </c>
      <c r="C45" s="119" t="s">
        <v>22</v>
      </c>
      <c r="D45" s="119">
        <v>0.26</v>
      </c>
      <c r="E45" s="119" t="s">
        <v>60</v>
      </c>
      <c r="F45" s="120">
        <v>395841</v>
      </c>
      <c r="G45" s="121">
        <f t="shared" ref="G45:G46" si="1">+F45*D45</f>
        <v>102918.66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</row>
    <row r="46" spans="1:255" s="92" customFormat="1" ht="12" customHeight="1" x14ac:dyDescent="0.25">
      <c r="A46" s="84"/>
      <c r="B46" s="118" t="s">
        <v>104</v>
      </c>
      <c r="C46" s="119" t="s">
        <v>22</v>
      </c>
      <c r="D46" s="119">
        <v>2</v>
      </c>
      <c r="E46" s="119" t="s">
        <v>60</v>
      </c>
      <c r="F46" s="120">
        <v>95040</v>
      </c>
      <c r="G46" s="121">
        <f t="shared" si="1"/>
        <v>190080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</row>
    <row r="47" spans="1:255" ht="12" customHeight="1" x14ac:dyDescent="0.25">
      <c r="A47" s="31"/>
      <c r="B47" s="73" t="s">
        <v>23</v>
      </c>
      <c r="C47" s="74"/>
      <c r="D47" s="74"/>
      <c r="E47" s="74"/>
      <c r="F47" s="75"/>
      <c r="G47" s="76">
        <f>SUM(G44:G46)</f>
        <v>348133.74</v>
      </c>
    </row>
    <row r="48" spans="1:255" ht="12" customHeight="1" x14ac:dyDescent="0.25">
      <c r="A48" s="31"/>
      <c r="B48" s="12"/>
      <c r="C48" s="13"/>
      <c r="D48" s="13"/>
      <c r="E48" s="13"/>
      <c r="F48" s="14"/>
      <c r="G48" s="14"/>
    </row>
    <row r="49" spans="1:255" ht="12" customHeight="1" x14ac:dyDescent="0.25">
      <c r="A49" s="5"/>
      <c r="B49" s="111" t="s">
        <v>24</v>
      </c>
      <c r="C49" s="112"/>
      <c r="D49" s="113"/>
      <c r="E49" s="113"/>
      <c r="F49" s="114"/>
      <c r="G49" s="115"/>
    </row>
    <row r="50" spans="1:255" ht="24" customHeight="1" x14ac:dyDescent="0.25">
      <c r="A50" s="5"/>
      <c r="B50" s="116" t="s">
        <v>25</v>
      </c>
      <c r="C50" s="117" t="s">
        <v>26</v>
      </c>
      <c r="D50" s="117" t="s">
        <v>27</v>
      </c>
      <c r="E50" s="116" t="s">
        <v>14</v>
      </c>
      <c r="F50" s="117" t="s">
        <v>15</v>
      </c>
      <c r="G50" s="116" t="s">
        <v>16</v>
      </c>
    </row>
    <row r="51" spans="1:255" s="92" customFormat="1" ht="12" customHeight="1" x14ac:dyDescent="0.25">
      <c r="A51" s="84"/>
      <c r="B51" s="122" t="s">
        <v>105</v>
      </c>
      <c r="C51" s="119"/>
      <c r="D51" s="119"/>
      <c r="E51" s="119"/>
      <c r="F51" s="120"/>
      <c r="G51" s="12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</row>
    <row r="52" spans="1:255" s="92" customFormat="1" ht="12" customHeight="1" x14ac:dyDescent="0.25">
      <c r="A52" s="84"/>
      <c r="B52" s="118" t="s">
        <v>106</v>
      </c>
      <c r="C52" s="119" t="s">
        <v>66</v>
      </c>
      <c r="D52" s="119">
        <v>15000</v>
      </c>
      <c r="E52" s="119" t="s">
        <v>90</v>
      </c>
      <c r="F52" s="120">
        <v>780</v>
      </c>
      <c r="G52" s="121">
        <f>F52*D52</f>
        <v>11700000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</row>
    <row r="53" spans="1:255" s="92" customFormat="1" ht="12" customHeight="1" x14ac:dyDescent="0.25">
      <c r="A53" s="84"/>
      <c r="B53" s="122" t="s">
        <v>28</v>
      </c>
      <c r="C53" s="119"/>
      <c r="D53" s="119"/>
      <c r="E53" s="119"/>
      <c r="F53" s="120"/>
      <c r="G53" s="12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</row>
    <row r="54" spans="1:255" s="92" customFormat="1" ht="12" customHeight="1" x14ac:dyDescent="0.25">
      <c r="A54" s="84"/>
      <c r="B54" s="118" t="s">
        <v>69</v>
      </c>
      <c r="C54" s="119" t="s">
        <v>29</v>
      </c>
      <c r="D54" s="119">
        <v>250</v>
      </c>
      <c r="E54" s="119" t="s">
        <v>90</v>
      </c>
      <c r="F54" s="120">
        <v>1220</v>
      </c>
      <c r="G54" s="121">
        <f t="shared" ref="G54:G59" si="2">F54*D54</f>
        <v>305000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</row>
    <row r="55" spans="1:255" s="92" customFormat="1" ht="12" customHeight="1" x14ac:dyDescent="0.25">
      <c r="A55" s="84"/>
      <c r="B55" s="118" t="s">
        <v>107</v>
      </c>
      <c r="C55" s="119" t="s">
        <v>29</v>
      </c>
      <c r="D55" s="119">
        <v>900</v>
      </c>
      <c r="E55" s="119" t="s">
        <v>108</v>
      </c>
      <c r="F55" s="120">
        <v>1476</v>
      </c>
      <c r="G55" s="121">
        <f t="shared" si="2"/>
        <v>1328400</v>
      </c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</row>
    <row r="56" spans="1:255" s="92" customFormat="1" ht="12" customHeight="1" x14ac:dyDescent="0.25">
      <c r="A56" s="84"/>
      <c r="B56" s="118" t="s">
        <v>109</v>
      </c>
      <c r="C56" s="119" t="s">
        <v>29</v>
      </c>
      <c r="D56" s="119">
        <v>450</v>
      </c>
      <c r="E56" s="119" t="s">
        <v>108</v>
      </c>
      <c r="F56" s="120">
        <v>827</v>
      </c>
      <c r="G56" s="121">
        <f t="shared" si="2"/>
        <v>372150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</row>
    <row r="57" spans="1:255" s="92" customFormat="1" ht="12" customHeight="1" x14ac:dyDescent="0.25">
      <c r="A57" s="84"/>
      <c r="B57" s="118" t="s">
        <v>110</v>
      </c>
      <c r="C57" s="119" t="s">
        <v>29</v>
      </c>
      <c r="D57" s="119">
        <v>1300</v>
      </c>
      <c r="E57" s="119" t="s">
        <v>108</v>
      </c>
      <c r="F57" s="120">
        <v>1476</v>
      </c>
      <c r="G57" s="121">
        <f t="shared" si="2"/>
        <v>1918800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</row>
    <row r="58" spans="1:255" s="92" customFormat="1" ht="12" customHeight="1" x14ac:dyDescent="0.25">
      <c r="A58" s="84"/>
      <c r="B58" s="118" t="s">
        <v>111</v>
      </c>
      <c r="C58" s="119" t="s">
        <v>29</v>
      </c>
      <c r="D58" s="119">
        <v>250</v>
      </c>
      <c r="E58" s="119" t="s">
        <v>108</v>
      </c>
      <c r="F58" s="120">
        <v>1981</v>
      </c>
      <c r="G58" s="121">
        <f t="shared" si="2"/>
        <v>495250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</row>
    <row r="59" spans="1:255" s="92" customFormat="1" ht="12" customHeight="1" x14ac:dyDescent="0.25">
      <c r="A59" s="84"/>
      <c r="B59" s="118" t="s">
        <v>112</v>
      </c>
      <c r="C59" s="119" t="s">
        <v>29</v>
      </c>
      <c r="D59" s="119">
        <v>125</v>
      </c>
      <c r="E59" s="119" t="s">
        <v>108</v>
      </c>
      <c r="F59" s="120">
        <v>970</v>
      </c>
      <c r="G59" s="121">
        <f t="shared" si="2"/>
        <v>121250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</row>
    <row r="60" spans="1:255" s="92" customFormat="1" ht="12" customHeight="1" x14ac:dyDescent="0.25">
      <c r="A60" s="84"/>
      <c r="B60" s="122" t="s">
        <v>62</v>
      </c>
      <c r="C60" s="119"/>
      <c r="D60" s="119"/>
      <c r="E60" s="119"/>
      <c r="F60" s="120"/>
      <c r="G60" s="12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</row>
    <row r="61" spans="1:255" s="92" customFormat="1" ht="12" customHeight="1" x14ac:dyDescent="0.25">
      <c r="A61" s="84"/>
      <c r="B61" s="118" t="s">
        <v>63</v>
      </c>
      <c r="C61" s="119" t="s">
        <v>61</v>
      </c>
      <c r="D61" s="119">
        <v>1</v>
      </c>
      <c r="E61" s="119" t="s">
        <v>113</v>
      </c>
      <c r="F61" s="120">
        <v>16755</v>
      </c>
      <c r="G61" s="121">
        <f>F61*D61</f>
        <v>16755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</row>
    <row r="62" spans="1:255" s="92" customFormat="1" ht="12" customHeight="1" x14ac:dyDescent="0.25">
      <c r="A62" s="84"/>
      <c r="B62" s="118" t="s">
        <v>70</v>
      </c>
      <c r="C62" s="119" t="s">
        <v>61</v>
      </c>
      <c r="D62" s="119">
        <v>1</v>
      </c>
      <c r="E62" s="119" t="s">
        <v>114</v>
      </c>
      <c r="F62" s="120">
        <v>47005</v>
      </c>
      <c r="G62" s="121">
        <f>F62*D62</f>
        <v>47005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</row>
    <row r="63" spans="1:255" s="92" customFormat="1" ht="12" customHeight="1" x14ac:dyDescent="0.25">
      <c r="A63" s="84"/>
      <c r="B63" s="118" t="s">
        <v>115</v>
      </c>
      <c r="C63" s="119" t="s">
        <v>61</v>
      </c>
      <c r="D63" s="119">
        <v>0.5</v>
      </c>
      <c r="E63" s="119" t="s">
        <v>90</v>
      </c>
      <c r="F63" s="120">
        <v>65016</v>
      </c>
      <c r="G63" s="121">
        <f>F63*D63</f>
        <v>32508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</row>
    <row r="64" spans="1:255" s="92" customFormat="1" ht="12" customHeight="1" x14ac:dyDescent="0.25">
      <c r="A64" s="84"/>
      <c r="B64" s="118" t="s">
        <v>116</v>
      </c>
      <c r="C64" s="119" t="s">
        <v>29</v>
      </c>
      <c r="D64" s="119">
        <v>0.5</v>
      </c>
      <c r="E64" s="119" t="s">
        <v>117</v>
      </c>
      <c r="F64" s="120">
        <v>39704</v>
      </c>
      <c r="G64" s="121">
        <f>F64*D64</f>
        <v>19852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</row>
    <row r="65" spans="1:255" s="92" customFormat="1" ht="12" customHeight="1" x14ac:dyDescent="0.25">
      <c r="A65" s="84"/>
      <c r="B65" s="118" t="s">
        <v>118</v>
      </c>
      <c r="C65" s="119" t="s">
        <v>119</v>
      </c>
      <c r="D65" s="119">
        <v>0.5</v>
      </c>
      <c r="E65" s="119" t="s">
        <v>120</v>
      </c>
      <c r="F65" s="120">
        <v>172491</v>
      </c>
      <c r="G65" s="121">
        <f>F65*D65</f>
        <v>86245.5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</row>
    <row r="66" spans="1:255" s="92" customFormat="1" ht="12" customHeight="1" x14ac:dyDescent="0.25">
      <c r="A66" s="84"/>
      <c r="B66" s="118" t="s">
        <v>121</v>
      </c>
      <c r="C66" s="119" t="s">
        <v>119</v>
      </c>
      <c r="D66" s="119">
        <v>0.5</v>
      </c>
      <c r="E66" s="119" t="s">
        <v>64</v>
      </c>
      <c r="F66" s="120">
        <v>51729</v>
      </c>
      <c r="G66" s="121">
        <f>+F66*D66</f>
        <v>25864.5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</row>
    <row r="67" spans="1:255" s="92" customFormat="1" ht="12" customHeight="1" x14ac:dyDescent="0.25">
      <c r="A67" s="84"/>
      <c r="B67" s="122" t="s">
        <v>30</v>
      </c>
      <c r="C67" s="119"/>
      <c r="D67" s="119"/>
      <c r="E67" s="119"/>
      <c r="F67" s="120"/>
      <c r="G67" s="12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</row>
    <row r="68" spans="1:255" s="92" customFormat="1" ht="12" customHeight="1" x14ac:dyDescent="0.25">
      <c r="A68" s="84"/>
      <c r="B68" s="118" t="s">
        <v>65</v>
      </c>
      <c r="C68" s="119" t="s">
        <v>61</v>
      </c>
      <c r="D68" s="119">
        <v>0.75</v>
      </c>
      <c r="E68" s="119" t="s">
        <v>122</v>
      </c>
      <c r="F68" s="120">
        <v>41650</v>
      </c>
      <c r="G68" s="121">
        <f t="shared" ref="G68:G70" si="3">F68*D68</f>
        <v>31237.5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</row>
    <row r="69" spans="1:255" s="92" customFormat="1" ht="12" customHeight="1" x14ac:dyDescent="0.25">
      <c r="A69" s="84"/>
      <c r="B69" s="118" t="s">
        <v>123</v>
      </c>
      <c r="C69" s="119" t="s">
        <v>29</v>
      </c>
      <c r="D69" s="119">
        <v>0.125</v>
      </c>
      <c r="E69" s="119" t="s">
        <v>124</v>
      </c>
      <c r="F69" s="120">
        <f>22816*5</f>
        <v>114080</v>
      </c>
      <c r="G69" s="121">
        <f t="shared" si="3"/>
        <v>14260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</row>
    <row r="70" spans="1:255" s="92" customFormat="1" ht="12" customHeight="1" x14ac:dyDescent="0.25">
      <c r="A70" s="84"/>
      <c r="B70" s="118" t="s">
        <v>125</v>
      </c>
      <c r="C70" s="119" t="s">
        <v>29</v>
      </c>
      <c r="D70" s="119">
        <v>0.5</v>
      </c>
      <c r="E70" s="119" t="s">
        <v>126</v>
      </c>
      <c r="F70" s="120">
        <f>16303*5</f>
        <v>81515</v>
      </c>
      <c r="G70" s="121">
        <f t="shared" si="3"/>
        <v>40757.5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  <c r="IU70" s="91"/>
    </row>
    <row r="71" spans="1:255" s="92" customFormat="1" ht="12" customHeight="1" x14ac:dyDescent="0.25">
      <c r="A71" s="84"/>
      <c r="B71" s="118" t="s">
        <v>127</v>
      </c>
      <c r="C71" s="119" t="s">
        <v>29</v>
      </c>
      <c r="D71" s="119">
        <v>0.1</v>
      </c>
      <c r="E71" s="119" t="s">
        <v>114</v>
      </c>
      <c r="F71" s="120">
        <v>304640</v>
      </c>
      <c r="G71" s="121">
        <f>F71*D71</f>
        <v>30464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</row>
    <row r="72" spans="1:255" s="92" customFormat="1" ht="12" customHeight="1" x14ac:dyDescent="0.25">
      <c r="A72" s="84"/>
      <c r="B72" s="122" t="s">
        <v>32</v>
      </c>
      <c r="C72" s="119"/>
      <c r="D72" s="119"/>
      <c r="E72" s="119"/>
      <c r="F72" s="120"/>
      <c r="G72" s="12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  <c r="IU72" s="91"/>
    </row>
    <row r="73" spans="1:255" s="92" customFormat="1" ht="12" customHeight="1" x14ac:dyDescent="0.25">
      <c r="A73" s="84"/>
      <c r="B73" s="118" t="s">
        <v>128</v>
      </c>
      <c r="C73" s="119" t="s">
        <v>61</v>
      </c>
      <c r="D73" s="119">
        <v>4</v>
      </c>
      <c r="E73" s="119" t="s">
        <v>90</v>
      </c>
      <c r="F73" s="120">
        <v>61246</v>
      </c>
      <c r="G73" s="121">
        <f>+F73*D73</f>
        <v>244984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</row>
    <row r="74" spans="1:255" s="92" customFormat="1" ht="12" customHeight="1" x14ac:dyDescent="0.25">
      <c r="A74" s="84"/>
      <c r="B74" s="118" t="s">
        <v>129</v>
      </c>
      <c r="C74" s="119" t="s">
        <v>71</v>
      </c>
      <c r="D74" s="119">
        <v>2875</v>
      </c>
      <c r="E74" s="119" t="s">
        <v>90</v>
      </c>
      <c r="F74" s="120">
        <v>54</v>
      </c>
      <c r="G74" s="121">
        <f t="shared" ref="G74:G81" si="4">F74*D74</f>
        <v>155250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  <c r="IU74" s="91"/>
    </row>
    <row r="75" spans="1:255" s="92" customFormat="1" ht="12" customHeight="1" x14ac:dyDescent="0.25">
      <c r="A75" s="84"/>
      <c r="B75" s="118" t="s">
        <v>130</v>
      </c>
      <c r="C75" s="119" t="s">
        <v>29</v>
      </c>
      <c r="D75" s="119">
        <v>150</v>
      </c>
      <c r="E75" s="119" t="s">
        <v>90</v>
      </c>
      <c r="F75" s="120">
        <v>3940</v>
      </c>
      <c r="G75" s="121">
        <f t="shared" si="4"/>
        <v>591000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  <c r="IU75" s="91"/>
    </row>
    <row r="76" spans="1:255" s="92" customFormat="1" ht="12" customHeight="1" x14ac:dyDescent="0.25">
      <c r="A76" s="84"/>
      <c r="B76" s="118" t="s">
        <v>131</v>
      </c>
      <c r="C76" s="119" t="s">
        <v>61</v>
      </c>
      <c r="D76" s="119">
        <v>2.5</v>
      </c>
      <c r="E76" s="119" t="s">
        <v>132</v>
      </c>
      <c r="F76" s="120">
        <v>21694</v>
      </c>
      <c r="G76" s="121">
        <f t="shared" si="4"/>
        <v>54235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  <c r="IU76" s="91"/>
    </row>
    <row r="77" spans="1:255" s="92" customFormat="1" ht="12" customHeight="1" x14ac:dyDescent="0.25">
      <c r="A77" s="84"/>
      <c r="B77" s="118" t="s">
        <v>133</v>
      </c>
      <c r="C77" s="119" t="s">
        <v>61</v>
      </c>
      <c r="D77" s="119">
        <v>2.5</v>
      </c>
      <c r="E77" s="119" t="s">
        <v>132</v>
      </c>
      <c r="F77" s="120">
        <v>15659</v>
      </c>
      <c r="G77" s="121">
        <f t="shared" si="4"/>
        <v>39147.5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  <c r="IU77" s="91"/>
    </row>
    <row r="78" spans="1:255" s="92" customFormat="1" ht="12" customHeight="1" x14ac:dyDescent="0.25">
      <c r="A78" s="84"/>
      <c r="B78" s="118" t="s">
        <v>134</v>
      </c>
      <c r="C78" s="119" t="s">
        <v>29</v>
      </c>
      <c r="D78" s="119">
        <v>30</v>
      </c>
      <c r="E78" s="119" t="s">
        <v>90</v>
      </c>
      <c r="F78" s="120">
        <v>3808</v>
      </c>
      <c r="G78" s="121">
        <f>F78*D78</f>
        <v>114240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</row>
    <row r="79" spans="1:255" s="92" customFormat="1" ht="12" customHeight="1" x14ac:dyDescent="0.25">
      <c r="A79" s="84"/>
      <c r="B79" s="118" t="s">
        <v>135</v>
      </c>
      <c r="C79" s="119" t="s">
        <v>136</v>
      </c>
      <c r="D79" s="119">
        <v>5000</v>
      </c>
      <c r="E79" s="119" t="s">
        <v>90</v>
      </c>
      <c r="F79" s="120">
        <v>8</v>
      </c>
      <c r="G79" s="121">
        <f t="shared" si="4"/>
        <v>40000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  <c r="IS79" s="91"/>
      <c r="IT79" s="91"/>
      <c r="IU79" s="91"/>
    </row>
    <row r="80" spans="1:255" s="92" customFormat="1" ht="12" customHeight="1" x14ac:dyDescent="0.25">
      <c r="A80" s="84"/>
      <c r="B80" s="118" t="s">
        <v>137</v>
      </c>
      <c r="C80" s="119" t="s">
        <v>136</v>
      </c>
      <c r="D80" s="119">
        <v>833.25</v>
      </c>
      <c r="E80" s="119" t="s">
        <v>90</v>
      </c>
      <c r="F80" s="120">
        <v>150</v>
      </c>
      <c r="G80" s="121">
        <f t="shared" si="4"/>
        <v>124987.5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</row>
    <row r="81" spans="1:255" s="92" customFormat="1" ht="12" customHeight="1" x14ac:dyDescent="0.25">
      <c r="A81" s="84"/>
      <c r="B81" s="118" t="s">
        <v>138</v>
      </c>
      <c r="C81" s="119" t="s">
        <v>136</v>
      </c>
      <c r="D81" s="119">
        <v>4000</v>
      </c>
      <c r="E81" s="119" t="s">
        <v>120</v>
      </c>
      <c r="F81" s="120">
        <v>1500</v>
      </c>
      <c r="G81" s="121">
        <f t="shared" si="4"/>
        <v>6000000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  <c r="IP81" s="91"/>
      <c r="IQ81" s="91"/>
      <c r="IR81" s="91"/>
      <c r="IS81" s="91"/>
      <c r="IT81" s="91"/>
      <c r="IU81" s="91"/>
    </row>
    <row r="82" spans="1:255" ht="11.25" customHeight="1" x14ac:dyDescent="0.25">
      <c r="B82" s="15" t="s">
        <v>31</v>
      </c>
      <c r="C82" s="16"/>
      <c r="D82" s="16"/>
      <c r="E82" s="16"/>
      <c r="F82" s="17"/>
      <c r="G82" s="18">
        <f>SUM(G52:G81)</f>
        <v>23949643</v>
      </c>
    </row>
    <row r="83" spans="1:255" ht="15.75" customHeight="1" x14ac:dyDescent="0.25">
      <c r="A83" s="5"/>
      <c r="B83" s="12"/>
      <c r="C83" s="13"/>
      <c r="D83" s="13"/>
      <c r="E83" s="13"/>
      <c r="F83" s="14"/>
      <c r="G83" s="14"/>
      <c r="K83" s="72"/>
    </row>
    <row r="84" spans="1:255" ht="12" customHeight="1" x14ac:dyDescent="0.25">
      <c r="A84" s="5"/>
      <c r="B84" s="111" t="s">
        <v>32</v>
      </c>
      <c r="C84" s="112"/>
      <c r="D84" s="113"/>
      <c r="E84" s="113"/>
      <c r="F84" s="114"/>
      <c r="G84" s="115"/>
    </row>
    <row r="85" spans="1:255" ht="24" customHeight="1" x14ac:dyDescent="0.25">
      <c r="A85" s="5"/>
      <c r="B85" s="116" t="s">
        <v>33</v>
      </c>
      <c r="C85" s="117" t="s">
        <v>26</v>
      </c>
      <c r="D85" s="117" t="s">
        <v>27</v>
      </c>
      <c r="E85" s="116" t="s">
        <v>14</v>
      </c>
      <c r="F85" s="117" t="s">
        <v>15</v>
      </c>
      <c r="G85" s="116" t="s">
        <v>16</v>
      </c>
    </row>
    <row r="86" spans="1:255" s="92" customFormat="1" ht="12" customHeight="1" x14ac:dyDescent="0.25">
      <c r="A86" s="84"/>
      <c r="B86" s="118" t="s">
        <v>139</v>
      </c>
      <c r="C86" s="119">
        <v>8</v>
      </c>
      <c r="D86" s="119">
        <v>8</v>
      </c>
      <c r="E86" s="119" t="s">
        <v>59</v>
      </c>
      <c r="F86" s="120">
        <v>280000</v>
      </c>
      <c r="G86" s="121">
        <f t="shared" ref="G86:G87" si="5">+F86*D86</f>
        <v>2240000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  <c r="IS86" s="91"/>
      <c r="IT86" s="91"/>
      <c r="IU86" s="91"/>
    </row>
    <row r="87" spans="1:255" s="92" customFormat="1" ht="12" customHeight="1" x14ac:dyDescent="0.25">
      <c r="A87" s="84"/>
      <c r="B87" s="118" t="s">
        <v>140</v>
      </c>
      <c r="C87" s="119">
        <v>8</v>
      </c>
      <c r="D87" s="119">
        <v>8</v>
      </c>
      <c r="E87" s="119" t="s">
        <v>59</v>
      </c>
      <c r="F87" s="120">
        <v>160000</v>
      </c>
      <c r="G87" s="121">
        <f t="shared" si="5"/>
        <v>1280000</v>
      </c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  <c r="IS87" s="91"/>
      <c r="IT87" s="91"/>
      <c r="IU87" s="91"/>
    </row>
    <row r="88" spans="1:255" s="92" customFormat="1" ht="12" customHeight="1" x14ac:dyDescent="0.25">
      <c r="A88" s="84"/>
      <c r="B88" s="118" t="s">
        <v>72</v>
      </c>
      <c r="C88" s="119" t="s">
        <v>66</v>
      </c>
      <c r="D88" s="119">
        <v>5</v>
      </c>
      <c r="E88" s="119" t="s">
        <v>141</v>
      </c>
      <c r="F88" s="120">
        <v>22600</v>
      </c>
      <c r="G88" s="121">
        <f>+F88*D88</f>
        <v>113000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  <c r="IS88" s="91"/>
      <c r="IT88" s="91"/>
      <c r="IU88" s="91"/>
    </row>
    <row r="89" spans="1:255" ht="11.25" customHeight="1" x14ac:dyDescent="0.25">
      <c r="B89" s="15" t="s">
        <v>34</v>
      </c>
      <c r="C89" s="16"/>
      <c r="D89" s="16"/>
      <c r="E89" s="16"/>
      <c r="F89" s="17"/>
      <c r="G89" s="18">
        <f>SUM(G86:G88)</f>
        <v>3633000</v>
      </c>
    </row>
    <row r="90" spans="1:255" ht="11.25" customHeight="1" x14ac:dyDescent="0.25">
      <c r="B90" s="34"/>
      <c r="C90" s="34"/>
      <c r="D90" s="34"/>
      <c r="E90" s="34"/>
      <c r="F90" s="35"/>
      <c r="G90" s="35"/>
    </row>
    <row r="91" spans="1:255" ht="11.25" customHeight="1" x14ac:dyDescent="0.25">
      <c r="B91" s="36" t="s">
        <v>35</v>
      </c>
      <c r="C91" s="37"/>
      <c r="D91" s="37"/>
      <c r="E91" s="37"/>
      <c r="F91" s="37"/>
      <c r="G91" s="38">
        <f>G35+G40+G47+G82+G89</f>
        <v>44467776.739999995</v>
      </c>
    </row>
    <row r="92" spans="1:255" ht="11.25" customHeight="1" x14ac:dyDescent="0.25">
      <c r="B92" s="39" t="s">
        <v>36</v>
      </c>
      <c r="C92" s="20"/>
      <c r="D92" s="20"/>
      <c r="E92" s="20"/>
      <c r="F92" s="20"/>
      <c r="G92" s="40">
        <f>G91*0.05</f>
        <v>2223388.8369999998</v>
      </c>
    </row>
    <row r="93" spans="1:255" ht="11.25" customHeight="1" x14ac:dyDescent="0.25">
      <c r="B93" s="41" t="s">
        <v>37</v>
      </c>
      <c r="C93" s="19"/>
      <c r="D93" s="19"/>
      <c r="E93" s="19"/>
      <c r="F93" s="19"/>
      <c r="G93" s="42">
        <f>G92+G91</f>
        <v>46691165.576999992</v>
      </c>
    </row>
    <row r="94" spans="1:255" ht="11.25" customHeight="1" x14ac:dyDescent="0.25">
      <c r="B94" s="39" t="s">
        <v>38</v>
      </c>
      <c r="C94" s="20"/>
      <c r="D94" s="20"/>
      <c r="E94" s="20"/>
      <c r="F94" s="20"/>
      <c r="G94" s="40">
        <f>G12</f>
        <v>72000000</v>
      </c>
    </row>
    <row r="95" spans="1:255" ht="11.25" customHeight="1" x14ac:dyDescent="0.25">
      <c r="B95" s="43" t="s">
        <v>39</v>
      </c>
      <c r="C95" s="44"/>
      <c r="D95" s="44"/>
      <c r="E95" s="44"/>
      <c r="F95" s="44"/>
      <c r="G95" s="45">
        <f>G94-G93</f>
        <v>25308834.423000008</v>
      </c>
    </row>
    <row r="96" spans="1:255" ht="11.25" customHeight="1" x14ac:dyDescent="0.25">
      <c r="B96" s="32" t="s">
        <v>40</v>
      </c>
      <c r="C96" s="33"/>
      <c r="D96" s="33"/>
      <c r="E96" s="33"/>
      <c r="F96" s="33"/>
      <c r="G96" s="28"/>
    </row>
    <row r="97" spans="2:7" ht="11.25" customHeight="1" thickBot="1" x14ac:dyDescent="0.3">
      <c r="B97" s="46"/>
      <c r="C97" s="33"/>
      <c r="D97" s="33"/>
      <c r="E97" s="33"/>
      <c r="F97" s="33"/>
      <c r="G97" s="28"/>
    </row>
    <row r="98" spans="2:7" ht="11.25" customHeight="1" x14ac:dyDescent="0.25">
      <c r="B98" s="58" t="s">
        <v>41</v>
      </c>
      <c r="C98" s="59"/>
      <c r="D98" s="59"/>
      <c r="E98" s="59"/>
      <c r="F98" s="60"/>
      <c r="G98" s="28"/>
    </row>
    <row r="99" spans="2:7" ht="11.25" customHeight="1" x14ac:dyDescent="0.25">
      <c r="B99" s="61" t="s">
        <v>42</v>
      </c>
      <c r="C99" s="30"/>
      <c r="D99" s="30"/>
      <c r="E99" s="30"/>
      <c r="F99" s="62"/>
      <c r="G99" s="28"/>
    </row>
    <row r="100" spans="2:7" ht="11.25" customHeight="1" x14ac:dyDescent="0.25">
      <c r="B100" s="61" t="s">
        <v>73</v>
      </c>
      <c r="C100" s="30"/>
      <c r="D100" s="30"/>
      <c r="E100" s="30"/>
      <c r="F100" s="62"/>
      <c r="G100" s="28"/>
    </row>
    <row r="101" spans="2:7" ht="11.25" customHeight="1" x14ac:dyDescent="0.25">
      <c r="B101" s="61" t="s">
        <v>74</v>
      </c>
      <c r="C101" s="30"/>
      <c r="D101" s="30"/>
      <c r="E101" s="30"/>
      <c r="F101" s="62"/>
      <c r="G101" s="28"/>
    </row>
    <row r="102" spans="2:7" ht="11.25" customHeight="1" x14ac:dyDescent="0.25">
      <c r="B102" s="61" t="s">
        <v>43</v>
      </c>
      <c r="C102" s="30"/>
      <c r="D102" s="30"/>
      <c r="E102" s="30"/>
      <c r="F102" s="62"/>
      <c r="G102" s="28"/>
    </row>
    <row r="103" spans="2:7" ht="11.25" customHeight="1" x14ac:dyDescent="0.25">
      <c r="B103" s="61" t="s">
        <v>44</v>
      </c>
      <c r="C103" s="30"/>
      <c r="D103" s="30"/>
      <c r="E103" s="30"/>
      <c r="F103" s="62"/>
      <c r="G103" s="28"/>
    </row>
    <row r="104" spans="2:7" ht="11.25" customHeight="1" x14ac:dyDescent="0.25">
      <c r="B104" s="61" t="s">
        <v>45</v>
      </c>
      <c r="C104" s="30"/>
      <c r="D104" s="30"/>
      <c r="E104" s="30"/>
      <c r="F104" s="62"/>
      <c r="G104" s="28"/>
    </row>
    <row r="105" spans="2:7" ht="11.25" customHeight="1" thickBot="1" x14ac:dyDescent="0.3">
      <c r="B105" s="63" t="s">
        <v>75</v>
      </c>
      <c r="C105" s="64"/>
      <c r="D105" s="64"/>
      <c r="E105" s="64"/>
      <c r="F105" s="65"/>
      <c r="G105" s="28"/>
    </row>
    <row r="106" spans="2:7" ht="11.25" customHeight="1" x14ac:dyDescent="0.25">
      <c r="B106" s="56"/>
      <c r="C106" s="30"/>
      <c r="D106" s="30"/>
      <c r="E106" s="30"/>
      <c r="F106" s="30"/>
      <c r="G106" s="28"/>
    </row>
    <row r="107" spans="2:7" ht="11.25" customHeight="1" thickBot="1" x14ac:dyDescent="0.3">
      <c r="B107" s="80" t="s">
        <v>46</v>
      </c>
      <c r="C107" s="81"/>
      <c r="D107" s="55"/>
      <c r="E107" s="21"/>
      <c r="F107" s="21"/>
      <c r="G107" s="28"/>
    </row>
    <row r="108" spans="2:7" ht="11.25" customHeight="1" x14ac:dyDescent="0.25">
      <c r="B108" s="48" t="s">
        <v>33</v>
      </c>
      <c r="C108" s="22" t="s">
        <v>47</v>
      </c>
      <c r="D108" s="49" t="s">
        <v>48</v>
      </c>
      <c r="E108" s="21"/>
      <c r="F108" s="21"/>
      <c r="G108" s="28"/>
    </row>
    <row r="109" spans="2:7" ht="11.25" customHeight="1" x14ac:dyDescent="0.25">
      <c r="B109" s="50" t="s">
        <v>49</v>
      </c>
      <c r="C109" s="23">
        <f>+G35</f>
        <v>16537000</v>
      </c>
      <c r="D109" s="51">
        <f>(C109/C115)</f>
        <v>0.35417835035041628</v>
      </c>
      <c r="E109" s="21"/>
      <c r="F109" s="21"/>
      <c r="G109" s="28"/>
    </row>
    <row r="110" spans="2:7" ht="11.25" customHeight="1" x14ac:dyDescent="0.25">
      <c r="B110" s="50" t="s">
        <v>50</v>
      </c>
      <c r="C110" s="24">
        <v>0</v>
      </c>
      <c r="D110" s="51">
        <v>0</v>
      </c>
      <c r="E110" s="21"/>
      <c r="F110" s="21"/>
      <c r="G110" s="28"/>
    </row>
    <row r="111" spans="2:7" ht="11.25" customHeight="1" x14ac:dyDescent="0.25">
      <c r="B111" s="50" t="s">
        <v>51</v>
      </c>
      <c r="C111" s="23">
        <f>+G47</f>
        <v>348133.74</v>
      </c>
      <c r="D111" s="51">
        <f>(C111/C115)</f>
        <v>7.4560944388051475E-3</v>
      </c>
      <c r="E111" s="21"/>
      <c r="F111" s="21"/>
      <c r="G111" s="28"/>
    </row>
    <row r="112" spans="2:7" ht="11.25" customHeight="1" x14ac:dyDescent="0.25">
      <c r="B112" s="50" t="s">
        <v>25</v>
      </c>
      <c r="C112" s="23">
        <f>+G82</f>
        <v>23949643</v>
      </c>
      <c r="D112" s="51">
        <f>(C112/C115)</f>
        <v>0.51293735557969367</v>
      </c>
      <c r="E112" s="21"/>
      <c r="F112" s="21"/>
      <c r="G112" s="28"/>
    </row>
    <row r="113" spans="2:7" ht="11.25" customHeight="1" x14ac:dyDescent="0.25">
      <c r="B113" s="50" t="s">
        <v>52</v>
      </c>
      <c r="C113" s="25">
        <f>+G89</f>
        <v>3633000</v>
      </c>
      <c r="D113" s="51">
        <f>(C113/C115)</f>
        <v>7.7809152012037391E-2</v>
      </c>
      <c r="E113" s="27"/>
      <c r="F113" s="27"/>
      <c r="G113" s="28"/>
    </row>
    <row r="114" spans="2:7" ht="11.25" customHeight="1" x14ac:dyDescent="0.25">
      <c r="B114" s="50" t="s">
        <v>53</v>
      </c>
      <c r="C114" s="25">
        <f>+G92</f>
        <v>2223388.8369999998</v>
      </c>
      <c r="D114" s="51">
        <f>(C114/C115)</f>
        <v>4.7619047619047623E-2</v>
      </c>
      <c r="E114" s="27"/>
      <c r="F114" s="27"/>
      <c r="G114" s="28"/>
    </row>
    <row r="115" spans="2:7" ht="11.25" customHeight="1" thickBot="1" x14ac:dyDescent="0.3">
      <c r="B115" s="52" t="s">
        <v>54</v>
      </c>
      <c r="C115" s="53">
        <f>SUM(C109:C114)</f>
        <v>46691165.576999992</v>
      </c>
      <c r="D115" s="54">
        <f>SUM(D109:D114)</f>
        <v>1.0000000000000002</v>
      </c>
      <c r="E115" s="27"/>
      <c r="F115" s="27"/>
      <c r="G115" s="28"/>
    </row>
    <row r="116" spans="2:7" ht="11.25" customHeight="1" x14ac:dyDescent="0.25">
      <c r="B116" s="46"/>
      <c r="C116" s="33"/>
      <c r="D116" s="33"/>
      <c r="E116" s="33"/>
      <c r="F116" s="33"/>
      <c r="G116" s="28"/>
    </row>
    <row r="117" spans="2:7" ht="11.25" customHeight="1" x14ac:dyDescent="0.25">
      <c r="B117" s="47"/>
      <c r="C117" s="33"/>
      <c r="D117" s="33"/>
      <c r="E117" s="33"/>
      <c r="F117" s="33"/>
      <c r="G117" s="28"/>
    </row>
    <row r="118" spans="2:7" ht="11.25" customHeight="1" thickBot="1" x14ac:dyDescent="0.3">
      <c r="B118" s="67"/>
      <c r="C118" s="68" t="s">
        <v>143</v>
      </c>
      <c r="D118" s="69"/>
      <c r="E118" s="70"/>
      <c r="F118" s="26"/>
      <c r="G118" s="28"/>
    </row>
    <row r="119" spans="2:7" ht="11.25" customHeight="1" x14ac:dyDescent="0.25">
      <c r="B119" s="71" t="s">
        <v>76</v>
      </c>
      <c r="C119" s="126">
        <v>7000</v>
      </c>
      <c r="D119" s="126">
        <v>8000</v>
      </c>
      <c r="E119" s="127">
        <v>9000</v>
      </c>
      <c r="F119" s="66"/>
      <c r="G119" s="29"/>
    </row>
    <row r="120" spans="2:7" ht="11.25" customHeight="1" thickBot="1" x14ac:dyDescent="0.3">
      <c r="B120" s="52" t="s">
        <v>77</v>
      </c>
      <c r="C120" s="77">
        <f>(G93/C119)</f>
        <v>6670.1665109999985</v>
      </c>
      <c r="D120" s="77">
        <f>(G93/D119)</f>
        <v>5836.3956971249991</v>
      </c>
      <c r="E120" s="78">
        <f>(G93/E119)</f>
        <v>5187.9072863333322</v>
      </c>
      <c r="F120" s="66"/>
      <c r="G120" s="29"/>
    </row>
    <row r="121" spans="2:7" ht="11.25" customHeight="1" x14ac:dyDescent="0.25">
      <c r="B121" s="57" t="s">
        <v>142</v>
      </c>
      <c r="C121" s="30"/>
      <c r="D121" s="30"/>
      <c r="E121" s="30"/>
      <c r="F121" s="30"/>
      <c r="G121" s="30"/>
    </row>
  </sheetData>
  <mergeCells count="9">
    <mergeCell ref="B107:C10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6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INVERNADERO</vt:lpstr>
      <vt:lpstr>'TOMATE INVERNADERO'!Área_de_impresión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2022-01-19T13:08:10Z</cp:lastPrinted>
  <dcterms:created xsi:type="dcterms:W3CDTF">2020-11-27T12:49:26Z</dcterms:created>
  <dcterms:modified xsi:type="dcterms:W3CDTF">2023-02-06T18:57:51Z</dcterms:modified>
</cp:coreProperties>
</file>