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0" yWindow="0" windowWidth="20325" windowHeight="9435"/>
  </bookViews>
  <sheets>
    <sheet name="FRUTILLA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81" i="1" l="1"/>
  <c r="G81" i="1"/>
  <c r="D80" i="1"/>
  <c r="D81" i="1"/>
  <c r="F80" i="1"/>
  <c r="G80" i="1" s="1"/>
  <c r="G78" i="1"/>
  <c r="G66" i="1"/>
  <c r="D24" i="1"/>
  <c r="G72" i="1"/>
  <c r="G75" i="1"/>
  <c r="G76" i="1"/>
  <c r="G77" i="1"/>
  <c r="G55" i="1"/>
  <c r="G56" i="1"/>
  <c r="G58" i="1"/>
  <c r="G59" i="1"/>
  <c r="D70" i="1" l="1"/>
  <c r="G70" i="1" s="1"/>
  <c r="G74" i="1"/>
  <c r="F57" i="1"/>
  <c r="G57" i="1" s="1"/>
  <c r="F53" i="1"/>
  <c r="G53" i="1" s="1"/>
  <c r="F52" i="1"/>
  <c r="G52" i="1" s="1"/>
  <c r="G65" i="1"/>
  <c r="G50" i="1" l="1"/>
  <c r="F51" i="1"/>
  <c r="G51" i="1" s="1"/>
  <c r="G69" i="1" l="1"/>
  <c r="G43" i="1"/>
  <c r="G44" i="1"/>
  <c r="G45" i="1"/>
  <c r="G46" i="1"/>
  <c r="G47" i="1"/>
  <c r="G48" i="1"/>
  <c r="G49" i="1"/>
  <c r="G54" i="1"/>
  <c r="G61" i="1"/>
  <c r="G62" i="1"/>
  <c r="G90" i="1"/>
  <c r="G12" i="1"/>
  <c r="D119" i="1" l="1"/>
  <c r="G63" i="1"/>
  <c r="G64" i="1"/>
  <c r="G68" i="1"/>
  <c r="G71" i="1"/>
  <c r="G73" i="1"/>
  <c r="G83" i="1"/>
  <c r="G84" i="1"/>
  <c r="G22" i="1"/>
  <c r="G23" i="1"/>
  <c r="G24" i="1"/>
  <c r="G25" i="1"/>
  <c r="G26" i="1"/>
  <c r="G27" i="1"/>
  <c r="G21" i="1"/>
  <c r="G85" i="1" l="1"/>
  <c r="C112" i="1" s="1"/>
  <c r="G28" i="1"/>
  <c r="C109" i="1" s="1"/>
  <c r="G38" i="1"/>
  <c r="C111" i="1"/>
  <c r="C113" i="1"/>
  <c r="C110" i="1" l="1"/>
  <c r="G95" i="1"/>
  <c r="G92" i="1" l="1"/>
  <c r="G93" i="1" s="1"/>
  <c r="C114" i="1" s="1"/>
  <c r="G94" i="1" l="1"/>
  <c r="D120" i="1" s="1"/>
  <c r="C115" i="1"/>
  <c r="D109" i="1" s="1"/>
  <c r="C120" i="1" l="1"/>
  <c r="E120" i="1"/>
  <c r="G96" i="1"/>
  <c r="D114" i="1"/>
  <c r="D112" i="1"/>
  <c r="D113" i="1"/>
  <c r="D111" i="1"/>
  <c r="D115" i="1" l="1"/>
</calcChain>
</file>

<file path=xl/sharedStrings.xml><?xml version="1.0" encoding="utf-8"?>
<sst xmlns="http://schemas.openxmlformats.org/spreadsheetml/2006/main" count="244" uniqueCount="146">
  <si>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</si>
  <si>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</si>
  <si>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</si>
  <si>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</si>
  <si>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</si>
  <si>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</si>
  <si>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</si>
  <si>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</si>
  <si>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</si>
  <si>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</si>
  <si>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</si>
  <si>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</si>
  <si>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</si>
  <si>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</si>
  <si>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</si>
  <si>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</si>
  <si>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</si>
  <si>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</si>
  <si>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</si>
  <si>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</si>
  <si>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</si>
  <si>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</si>
  <si>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</si>
  <si>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</si>
  <si>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</si>
  <si>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</si>
  <si>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</si>
  <si>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</si>
  <si>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</si>
  <si>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</si>
  <si>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</si>
  <si>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</si>
  <si>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</si>
  <si>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</si>
  <si>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</si>
  <si>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</si>
  <si>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</si>
  <si>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</si>
  <si>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</si>
  <si>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</si>
  <si>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</si>
  <si>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</si>
  <si>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</si>
  <si>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</si>
  <si>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</si>
  <si>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</si>
  <si>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</si>
  <si>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</si>
  <si>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</si>
  <si>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</si>
  <si>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</si>
  <si>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</si>
  <si>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</si>
  <si>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</si>
  <si>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</si>
  <si>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</si>
  <si>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</si>
  <si>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</si>
  <si>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</si>
  <si>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Rendimiento  (Unidades/hà)</t>
  </si>
  <si>
    <t>Costo unitario ($/ Unidades) (*)</t>
  </si>
  <si>
    <t>ESCENARIOS COSTO UNITARIO  ($/unidades)</t>
  </si>
  <si>
    <t>FRUTILLA</t>
  </si>
  <si>
    <t>Alveon - Monterey - Camarosa</t>
  </si>
  <si>
    <t>Medio</t>
  </si>
  <si>
    <t>Lib. B. O'Higgins</t>
  </si>
  <si>
    <t>Lolol</t>
  </si>
  <si>
    <t>Lolol - Pumanque - Paredones</t>
  </si>
  <si>
    <t>Octubre-Febrero</t>
  </si>
  <si>
    <t>Mercado interno</t>
  </si>
  <si>
    <t>Septiembre-Abril</t>
  </si>
  <si>
    <t>Limpia Manual</t>
  </si>
  <si>
    <t>Marzo-Abril</t>
  </si>
  <si>
    <t xml:space="preserve">Corta de estolones </t>
  </si>
  <si>
    <t>Marzo-Diciembre</t>
  </si>
  <si>
    <t>Poda</t>
  </si>
  <si>
    <t>Julio</t>
  </si>
  <si>
    <t>Aplicación de agroquímicos</t>
  </si>
  <si>
    <t>Enero-Abril</t>
  </si>
  <si>
    <t>Riegos y fertirriego</t>
  </si>
  <si>
    <t>Recolección de fruta</t>
  </si>
  <si>
    <t>Revisión y acopio cajas</t>
  </si>
  <si>
    <t>FERTILIZANTES</t>
  </si>
  <si>
    <t>Kelpak (promotor fisiológico)</t>
  </si>
  <si>
    <t>lt</t>
  </si>
  <si>
    <t>Febrero</t>
  </si>
  <si>
    <t>Basfoliar SL</t>
  </si>
  <si>
    <t>Febrero-Abril</t>
  </si>
  <si>
    <t>Rukan Mix</t>
  </si>
  <si>
    <t>Ultrasol Crecimiento</t>
  </si>
  <si>
    <t>Rukan Calcio</t>
  </si>
  <si>
    <t>Agosto-Septiembre</t>
  </si>
  <si>
    <t>Ultrasol Multipropósito</t>
  </si>
  <si>
    <t>Septiembre-Octubre</t>
  </si>
  <si>
    <t>Frutaliv</t>
  </si>
  <si>
    <t>Septiembre-Diciembre</t>
  </si>
  <si>
    <t>Acido fosfórico</t>
  </si>
  <si>
    <t>Septiembre-Marzo</t>
  </si>
  <si>
    <t>Ultrasol Producción</t>
  </si>
  <si>
    <t>Octubre-Marzo</t>
  </si>
  <si>
    <t>FUNGICIDAS</t>
  </si>
  <si>
    <t>Phyton 27</t>
  </si>
  <si>
    <t>Enero</t>
  </si>
  <si>
    <t>Azufre Mojable</t>
  </si>
  <si>
    <t>Octubre-Abril</t>
  </si>
  <si>
    <t>Rukon 50 WP</t>
  </si>
  <si>
    <t>Amistar Top</t>
  </si>
  <si>
    <t>Diciembre-Enero</t>
  </si>
  <si>
    <t>INSECTICIDAS</t>
  </si>
  <si>
    <t>Acaban  050 SC</t>
  </si>
  <si>
    <t>Mayo</t>
  </si>
  <si>
    <t>Punto 70 WP</t>
  </si>
  <si>
    <t>Agosto</t>
  </si>
  <si>
    <t>Vertimec 018 EC</t>
  </si>
  <si>
    <t>Oct/Feb</t>
  </si>
  <si>
    <t>Success 48</t>
  </si>
  <si>
    <t>Noviembre-Enero</t>
  </si>
  <si>
    <t>Energia eléctrica</t>
  </si>
  <si>
    <t>Kw</t>
  </si>
  <si>
    <t>Cajas/envases</t>
  </si>
  <si>
    <t xml:space="preserve">Un </t>
  </si>
  <si>
    <t>Octubre-Noviembre</t>
  </si>
  <si>
    <t>Nitrato de potasio</t>
  </si>
  <si>
    <t>Sultato de potasio</t>
  </si>
  <si>
    <t>Nitrato de magnesio</t>
  </si>
  <si>
    <t>Impulso</t>
  </si>
  <si>
    <t>Bellis</t>
  </si>
  <si>
    <t>Karate Zeon</t>
  </si>
  <si>
    <t>Stimulate Frut Sizer</t>
  </si>
  <si>
    <t>Terrasorb Foliar</t>
  </si>
  <si>
    <t>Defender Zinc</t>
  </si>
  <si>
    <t>Clartex</t>
  </si>
  <si>
    <t>Bifentrin</t>
  </si>
  <si>
    <t>Rukam Boro</t>
  </si>
  <si>
    <t>Fast Plus</t>
  </si>
  <si>
    <t>Harvest More 5-5-45</t>
  </si>
  <si>
    <t>Kanemite</t>
  </si>
  <si>
    <t>Junio-Agosto</t>
  </si>
  <si>
    <t>Agrimek</t>
  </si>
  <si>
    <t>Aceite Miscible</t>
  </si>
  <si>
    <t>HERBICIDAS</t>
  </si>
  <si>
    <t>Paraquat</t>
  </si>
  <si>
    <t>Glifosato</t>
  </si>
  <si>
    <t>Heladas-Nematodo</t>
  </si>
  <si>
    <t>RENDIMIENTO (kilos/ha)</t>
  </si>
  <si>
    <t>PRECIO ESPERADO ($/kilos)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</si>
</sst>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indexed="15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3" fillId="0" borderId="17"/>
    <xf numFmtId="0" fontId="13" fillId="0" borderId="17"/>
    <xf numFmtId="0" fontId="13" fillId="0" borderId="17"/>
    <xf numFmtId="166" fontId="13" fillId="0" borderId="17" applyFont="0" applyFill="0" applyBorder="0" applyAlignment="0" applyProtection="0"/>
    <xf numFmtId="166" fontId="13" fillId="0" borderId="17" applyFont="0" applyFill="0" applyBorder="0" applyAlignment="0" applyProtection="0"/>
    <xf numFmtId="166" fontId="13" fillId="0" borderId="17" applyFont="0" applyFill="0" applyBorder="0" applyAlignment="0" applyProtection="0"/>
    <xf numFmtId="0" fontId="1" fillId="0" borderId="17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11" fillId="6" borderId="17" xfId="0" applyFont="1" applyFill="1" applyBorder="1" applyAlignment="1"/>
    <xf numFmtId="0" fontId="6" fillId="6" borderId="17" xfId="0" applyFont="1" applyFill="1" applyBorder="1" applyAlignment="1">
      <alignment vertical="center"/>
    </xf>
    <xf numFmtId="0" fontId="11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9" fillId="2" borderId="38" xfId="0" applyNumberFormat="1" applyFont="1" applyFill="1" applyBorder="1" applyAlignment="1">
      <alignment vertical="center"/>
    </xf>
    <xf numFmtId="0" fontId="11" fillId="2" borderId="39" xfId="0" applyFont="1" applyFill="1" applyBorder="1" applyAlignment="1"/>
    <xf numFmtId="0" fontId="11" fillId="2" borderId="40" xfId="0" applyFont="1" applyFill="1" applyBorder="1" applyAlignment="1"/>
    <xf numFmtId="49" fontId="11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0" fontId="9" fillId="6" borderId="17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 wrapText="1"/>
    </xf>
    <xf numFmtId="164" fontId="2" fillId="2" borderId="17" xfId="0" applyNumberFormat="1" applyFont="1" applyFill="1" applyBorder="1" applyAlignment="1">
      <alignment horizontal="right" vertical="center"/>
    </xf>
    <xf numFmtId="164" fontId="12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5" fillId="3" borderId="5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3" fontId="4" fillId="2" borderId="16" xfId="0" applyNumberFormat="1" applyFont="1" applyFill="1" applyBorder="1" applyAlignment="1">
      <alignment horizontal="right"/>
    </xf>
    <xf numFmtId="0" fontId="4" fillId="2" borderId="48" xfId="0" applyFont="1" applyFill="1" applyBorder="1" applyAlignment="1"/>
    <xf numFmtId="0" fontId="4" fillId="2" borderId="49" xfId="0" applyFont="1" applyFill="1" applyBorder="1" applyAlignment="1"/>
    <xf numFmtId="0" fontId="4" fillId="2" borderId="49" xfId="0" applyFont="1" applyFill="1" applyBorder="1" applyAlignment="1">
      <alignment horizontal="center"/>
    </xf>
    <xf numFmtId="3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>
      <alignment horizontal="right"/>
    </xf>
    <xf numFmtId="0" fontId="4" fillId="2" borderId="20" xfId="0" applyFont="1" applyFill="1" applyBorder="1" applyAlignment="1"/>
    <xf numFmtId="3" fontId="4" fillId="2" borderId="20" xfId="0" applyNumberFormat="1" applyFont="1" applyFill="1" applyBorder="1" applyAlignment="1"/>
    <xf numFmtId="3" fontId="4" fillId="2" borderId="20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vertical="center"/>
    </xf>
    <xf numFmtId="0" fontId="4" fillId="8" borderId="37" xfId="0" applyFont="1" applyFill="1" applyBorder="1" applyAlignment="1"/>
    <xf numFmtId="0" fontId="4" fillId="6" borderId="17" xfId="0" applyFont="1" applyFill="1" applyBorder="1" applyAlignment="1"/>
    <xf numFmtId="49" fontId="14" fillId="7" borderId="28" xfId="0" applyNumberFormat="1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horizontal="center" vertical="center"/>
    </xf>
    <xf numFmtId="49" fontId="4" fillId="7" borderId="29" xfId="0" applyNumberFormat="1" applyFont="1" applyFill="1" applyBorder="1" applyAlignment="1">
      <alignment horizontal="center"/>
    </xf>
    <xf numFmtId="49" fontId="14" fillId="2" borderId="30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4" fillId="2" borderId="31" xfId="0" applyNumberFormat="1" applyFont="1" applyFill="1" applyBorder="1" applyAlignment="1"/>
    <xf numFmtId="165" fontId="14" fillId="2" borderId="6" xfId="0" applyNumberFormat="1" applyFont="1" applyFill="1" applyBorder="1" applyAlignment="1">
      <alignment vertical="center"/>
    </xf>
    <xf numFmtId="0" fontId="15" fillId="6" borderId="17" xfId="0" applyFont="1" applyFill="1" applyBorder="1" applyAlignment="1">
      <alignment vertical="center"/>
    </xf>
    <xf numFmtId="49" fontId="14" fillId="7" borderId="32" xfId="0" applyNumberFormat="1" applyFont="1" applyFill="1" applyBorder="1" applyAlignment="1">
      <alignment vertical="center"/>
    </xf>
    <xf numFmtId="165" fontId="14" fillId="7" borderId="33" xfId="0" applyNumberFormat="1" applyFont="1" applyFill="1" applyBorder="1" applyAlignment="1">
      <alignment vertical="center"/>
    </xf>
    <xf numFmtId="9" fontId="14" fillId="7" borderId="34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4" fillId="7" borderId="46" xfId="0" applyNumberFormat="1" applyFont="1" applyFill="1" applyBorder="1" applyAlignment="1">
      <alignment vertical="center"/>
    </xf>
    <xf numFmtId="3" fontId="14" fillId="7" borderId="47" xfId="0" applyNumberFormat="1" applyFont="1" applyFill="1" applyBorder="1" applyAlignment="1">
      <alignment vertical="center"/>
    </xf>
    <xf numFmtId="165" fontId="14" fillId="7" borderId="3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1" xfId="0" applyNumberFormat="1" applyFont="1" applyFill="1" applyBorder="1" applyAlignment="1">
      <alignment horizontal="center" vertical="center"/>
    </xf>
    <xf numFmtId="49" fontId="18" fillId="8" borderId="52" xfId="0" applyNumberFormat="1" applyFont="1" applyFill="1" applyBorder="1" applyAlignment="1">
      <alignment horizontal="center" vertical="center"/>
    </xf>
    <xf numFmtId="49" fontId="18" fillId="8" borderId="35" xfId="0" applyNumberFormat="1" applyFont="1" applyFill="1" applyBorder="1" applyAlignment="1">
      <alignment vertical="center"/>
    </xf>
    <xf numFmtId="0" fontId="14" fillId="8" borderId="36" xfId="0" applyFont="1" applyFill="1" applyBorder="1" applyAlignment="1">
      <alignment vertical="center"/>
    </xf>
    <xf numFmtId="0" fontId="4" fillId="9" borderId="53" xfId="7" applyFont="1" applyFill="1" applyBorder="1" applyAlignment="1">
      <alignment horizontal="right" vertical="center"/>
    </xf>
    <xf numFmtId="3" fontId="4" fillId="0" borderId="53" xfId="7" applyNumberFormat="1" applyFont="1" applyFill="1" applyBorder="1" applyAlignment="1">
      <alignment horizontal="right" vertical="center"/>
    </xf>
    <xf numFmtId="17" fontId="4" fillId="0" borderId="53" xfId="7" applyNumberFormat="1" applyFont="1" applyFill="1" applyBorder="1" applyAlignment="1">
      <alignment horizontal="right" vertical="center" wrapText="1"/>
    </xf>
    <xf numFmtId="3" fontId="4" fillId="0" borderId="53" xfId="7" applyNumberFormat="1" applyFont="1" applyFill="1" applyBorder="1" applyAlignment="1">
      <alignment horizontal="right" vertical="center" wrapText="1"/>
    </xf>
    <xf numFmtId="3" fontId="4" fillId="0" borderId="53" xfId="7" applyNumberFormat="1" applyFont="1" applyBorder="1" applyAlignment="1">
      <alignment horizontal="right" vertical="center" wrapText="1"/>
    </xf>
    <xf numFmtId="0" fontId="4" fillId="0" borderId="53" xfId="7" applyFont="1" applyBorder="1" applyAlignment="1">
      <alignment horizontal="right" vertical="center" wrapText="1"/>
    </xf>
    <xf numFmtId="0" fontId="4" fillId="9" borderId="53" xfId="7" applyFont="1" applyFill="1" applyBorder="1" applyAlignment="1">
      <alignment horizontal="right" vertical="center" wrapText="1"/>
    </xf>
    <xf numFmtId="17" fontId="4" fillId="0" borderId="53" xfId="7" applyNumberFormat="1" applyFont="1" applyBorder="1" applyAlignment="1">
      <alignment horizontal="right" vertical="center" wrapText="1"/>
    </xf>
    <xf numFmtId="17" fontId="17" fillId="0" borderId="53" xfId="1" applyNumberFormat="1" applyFont="1" applyBorder="1" applyAlignment="1">
      <alignment horizontal="right" vertical="center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19" fillId="2" borderId="4" xfId="0" applyFont="1" applyFill="1" applyBorder="1"/>
    <xf numFmtId="49" fontId="20" fillId="3" borderId="13" xfId="0" applyNumberFormat="1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vertical="center"/>
    </xf>
    <xf numFmtId="3" fontId="20" fillId="3" borderId="13" xfId="0" applyNumberFormat="1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0" fontId="0" fillId="2" borderId="1" xfId="0" applyFill="1" applyBorder="1"/>
    <xf numFmtId="0" fontId="3" fillId="2" borderId="11" xfId="0" applyFont="1" applyFill="1" applyBorder="1"/>
    <xf numFmtId="0" fontId="3" fillId="2" borderId="12" xfId="0" applyFont="1" applyFill="1" applyBorder="1"/>
    <xf numFmtId="3" fontId="3" fillId="2" borderId="12" xfId="0" applyNumberFormat="1" applyFont="1" applyFill="1" applyBorder="1"/>
    <xf numFmtId="0" fontId="0" fillId="0" borderId="0" xfId="0" applyNumberFormat="1"/>
    <xf numFmtId="0" fontId="0" fillId="0" borderId="0" xfId="0"/>
    <xf numFmtId="0" fontId="14" fillId="2" borderId="13" xfId="0" applyFont="1" applyFill="1" applyBorder="1" applyAlignment="1">
      <alignment vertical="center"/>
    </xf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4" fontId="2" fillId="10" borderId="54" xfId="0" applyNumberFormat="1" applyFont="1" applyFill="1" applyBorder="1" applyAlignment="1">
      <alignment vertical="center"/>
    </xf>
  </cellXfs>
  <cellStyles count="8">
    <cellStyle name="Millares 2" xfId="6"/>
    <cellStyle name="Millares 4" xfId="4"/>
    <cellStyle name="Millares 6" xfId="5"/>
    <cellStyle name="Normal" xfId="0" builtinId="0"/>
    <cellStyle name="Normal 2" xfId="1"/>
    <cellStyle name="Normal 2 3" xfId="2"/>
    <cellStyle name="Normal 4" xfId="7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78467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topLeftCell="B75" zoomScale="124" zoomScaleNormal="124" zoomScaleSheetLayoutView="118" workbookViewId="0">
      <selection activeCell="G109" sqref="G109"/>
    </sheetView>
  </sheetViews>
  <sheetFormatPr baseColWidth="10" defaultColWidth="10.85546875" defaultRowHeight="11.25" customHeight="1"/>
  <cols>
    <col min="1" max="1" width="6.1406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6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30"/>
    </row>
    <row r="2" spans="1:7" ht="15" customHeight="1">
      <c r="A2" s="2"/>
      <c r="B2" s="2"/>
      <c r="C2" s="2"/>
      <c r="D2" s="2"/>
      <c r="E2" s="2"/>
      <c r="F2" s="2"/>
      <c r="G2" s="30"/>
    </row>
    <row r="3" spans="1:7" ht="15" customHeight="1">
      <c r="A3" s="2"/>
      <c r="B3" s="2"/>
      <c r="C3" s="2"/>
      <c r="D3" s="2"/>
      <c r="E3" s="2"/>
      <c r="F3" s="2"/>
      <c r="G3" s="30"/>
    </row>
    <row r="4" spans="1:7" ht="15" customHeight="1">
      <c r="A4" s="2"/>
      <c r="B4" s="2"/>
      <c r="C4" s="2"/>
      <c r="D4" s="2"/>
      <c r="E4" s="2"/>
      <c r="F4" s="2"/>
      <c r="G4" s="30"/>
    </row>
    <row r="5" spans="1:7" ht="15" customHeight="1">
      <c r="A5" s="2"/>
      <c r="B5" s="2"/>
      <c r="C5" s="2"/>
      <c r="D5" s="2"/>
      <c r="E5" s="2"/>
      <c r="F5" s="2"/>
      <c r="G5" s="30"/>
    </row>
    <row r="6" spans="1:7" ht="15" customHeight="1">
      <c r="A6" s="2"/>
      <c r="B6" s="2"/>
      <c r="C6" s="2"/>
      <c r="D6" s="2"/>
      <c r="E6" s="2"/>
      <c r="F6" s="2"/>
      <c r="G6" s="30"/>
    </row>
    <row r="7" spans="1:7" ht="15" customHeight="1">
      <c r="A7" s="2"/>
      <c r="B7" s="2"/>
      <c r="C7" s="2"/>
      <c r="D7" s="2"/>
      <c r="E7" s="2"/>
      <c r="F7" s="2"/>
      <c r="G7" s="30"/>
    </row>
    <row r="8" spans="1:7" ht="15" customHeight="1">
      <c r="A8" s="2"/>
      <c r="B8" s="3"/>
      <c r="C8" s="4"/>
      <c r="D8" s="2"/>
      <c r="E8" s="4"/>
      <c r="F8" s="4"/>
      <c r="G8" s="31"/>
    </row>
    <row r="9" spans="1:7" ht="12" customHeight="1">
      <c r="A9" s="5"/>
      <c r="B9" s="37" t="s">
        <v>0</v>
      </c>
      <c r="C9" s="92" t="s">
        <v>62</v>
      </c>
      <c r="D9" s="38"/>
      <c r="E9" s="79" t="s">
        <v>144</v>
      </c>
      <c r="F9" s="80"/>
      <c r="G9" s="93">
        <v>30000</v>
      </c>
    </row>
    <row r="10" spans="1:7" ht="25.5">
      <c r="A10" s="5"/>
      <c r="B10" s="6" t="s">
        <v>1</v>
      </c>
      <c r="C10" s="98" t="s">
        <v>63</v>
      </c>
      <c r="D10" s="38"/>
      <c r="E10" s="81" t="s">
        <v>2</v>
      </c>
      <c r="F10" s="82"/>
      <c r="G10" s="94" t="s">
        <v>68</v>
      </c>
    </row>
    <row r="11" spans="1:7" ht="18" customHeight="1">
      <c r="A11" s="5"/>
      <c r="B11" s="6" t="s">
        <v>3</v>
      </c>
      <c r="C11" s="92" t="s">
        <v>64</v>
      </c>
      <c r="D11" s="38"/>
      <c r="E11" s="81" t="s">
        <v>145</v>
      </c>
      <c r="F11" s="82"/>
      <c r="G11" s="95">
        <v>1000</v>
      </c>
    </row>
    <row r="12" spans="1:7" ht="11.25" customHeight="1">
      <c r="A12" s="5"/>
      <c r="B12" s="6" t="s">
        <v>4</v>
      </c>
      <c r="C12" s="92" t="s">
        <v>65</v>
      </c>
      <c r="D12" s="38"/>
      <c r="E12" s="77" t="s">
        <v>5</v>
      </c>
      <c r="F12" s="78"/>
      <c r="G12" s="96">
        <f>G9*G11</f>
        <v>30000000</v>
      </c>
    </row>
    <row r="13" spans="1:7" ht="11.25" customHeight="1">
      <c r="A13" s="5"/>
      <c r="B13" s="6" t="s">
        <v>6</v>
      </c>
      <c r="C13" s="92" t="s">
        <v>66</v>
      </c>
      <c r="D13" s="38"/>
      <c r="E13" s="81" t="s">
        <v>7</v>
      </c>
      <c r="F13" s="82"/>
      <c r="G13" s="97" t="s">
        <v>69</v>
      </c>
    </row>
    <row r="14" spans="1:7" ht="25.5">
      <c r="A14" s="5"/>
      <c r="B14" s="6" t="s">
        <v>8</v>
      </c>
      <c r="C14" s="98" t="s">
        <v>67</v>
      </c>
      <c r="D14" s="38"/>
      <c r="E14" s="81" t="s">
        <v>9</v>
      </c>
      <c r="F14" s="82"/>
      <c r="G14" s="99" t="s">
        <v>70</v>
      </c>
    </row>
    <row r="15" spans="1:7" ht="25.5" customHeight="1">
      <c r="A15" s="5"/>
      <c r="B15" s="6" t="s">
        <v>10</v>
      </c>
      <c r="C15" s="100">
        <v>44927</v>
      </c>
      <c r="D15" s="38"/>
      <c r="E15" s="83" t="s">
        <v>11</v>
      </c>
      <c r="F15" s="84"/>
      <c r="G15" s="97" t="s">
        <v>143</v>
      </c>
    </row>
    <row r="16" spans="1:7" ht="12" customHeight="1">
      <c r="A16" s="2"/>
      <c r="B16" s="7"/>
      <c r="C16" s="8"/>
      <c r="D16" s="9"/>
      <c r="E16" s="10"/>
      <c r="F16" s="10"/>
      <c r="G16" s="32"/>
    </row>
    <row r="17" spans="1:255" ht="12" customHeight="1">
      <c r="A17" s="11"/>
      <c r="B17" s="85" t="s">
        <v>12</v>
      </c>
      <c r="C17" s="86"/>
      <c r="D17" s="86"/>
      <c r="E17" s="86"/>
      <c r="F17" s="86"/>
      <c r="G17" s="86"/>
    </row>
    <row r="18" spans="1:255" ht="12" customHeight="1">
      <c r="A18" s="2"/>
      <c r="B18" s="39"/>
      <c r="C18" s="40"/>
      <c r="D18" s="40"/>
      <c r="E18" s="40"/>
      <c r="F18" s="41"/>
      <c r="G18" s="42"/>
    </row>
    <row r="19" spans="1:255" ht="12" customHeight="1">
      <c r="A19" s="5"/>
      <c r="B19" s="101" t="s">
        <v>13</v>
      </c>
      <c r="C19" s="102"/>
      <c r="D19" s="103"/>
      <c r="E19" s="103"/>
      <c r="F19" s="104"/>
      <c r="G19" s="104"/>
    </row>
    <row r="20" spans="1:255" ht="24" customHeight="1">
      <c r="A20" s="5"/>
      <c r="B20" s="105" t="s">
        <v>14</v>
      </c>
      <c r="C20" s="106" t="s">
        <v>15</v>
      </c>
      <c r="D20" s="106" t="s">
        <v>16</v>
      </c>
      <c r="E20" s="105" t="s">
        <v>17</v>
      </c>
      <c r="F20" s="106" t="s">
        <v>18</v>
      </c>
      <c r="G20" s="105" t="s">
        <v>19</v>
      </c>
    </row>
    <row r="21" spans="1:255" s="109" customFormat="1" ht="12" customHeight="1">
      <c r="A21" s="107"/>
      <c r="B21" s="43" t="s">
        <v>71</v>
      </c>
      <c r="C21" s="44" t="s">
        <v>20</v>
      </c>
      <c r="D21" s="44">
        <v>18</v>
      </c>
      <c r="E21" s="44" t="s">
        <v>72</v>
      </c>
      <c r="F21" s="45">
        <v>20000</v>
      </c>
      <c r="G21" s="45">
        <f>D21*F21</f>
        <v>360000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</row>
    <row r="22" spans="1:255" s="109" customFormat="1" ht="12" customHeight="1">
      <c r="A22" s="107"/>
      <c r="B22" s="43" t="s">
        <v>73</v>
      </c>
      <c r="C22" s="44" t="s">
        <v>20</v>
      </c>
      <c r="D22" s="44">
        <v>15</v>
      </c>
      <c r="E22" s="44" t="s">
        <v>74</v>
      </c>
      <c r="F22" s="45">
        <v>30000</v>
      </c>
      <c r="G22" s="45">
        <f t="shared" ref="G22:G27" si="0">D22*F22</f>
        <v>450000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</row>
    <row r="23" spans="1:255" s="109" customFormat="1" ht="12" customHeight="1">
      <c r="A23" s="107"/>
      <c r="B23" s="43" t="s">
        <v>75</v>
      </c>
      <c r="C23" s="44" t="s">
        <v>20</v>
      </c>
      <c r="D23" s="44">
        <v>25</v>
      </c>
      <c r="E23" s="44" t="s">
        <v>76</v>
      </c>
      <c r="F23" s="45">
        <v>30000</v>
      </c>
      <c r="G23" s="45">
        <f t="shared" si="0"/>
        <v>750000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</row>
    <row r="24" spans="1:255" s="109" customFormat="1" ht="12" customHeight="1">
      <c r="A24" s="107"/>
      <c r="B24" s="43" t="s">
        <v>77</v>
      </c>
      <c r="C24" s="44" t="s">
        <v>20</v>
      </c>
      <c r="D24" s="44">
        <f>20*3</f>
        <v>60</v>
      </c>
      <c r="E24" s="44" t="s">
        <v>78</v>
      </c>
      <c r="F24" s="45">
        <v>30000</v>
      </c>
      <c r="G24" s="45">
        <f t="shared" si="0"/>
        <v>1800000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</row>
    <row r="25" spans="1:255" s="109" customFormat="1" ht="12" customHeight="1">
      <c r="A25" s="107"/>
      <c r="B25" s="43" t="s">
        <v>79</v>
      </c>
      <c r="C25" s="44" t="s">
        <v>20</v>
      </c>
      <c r="D25" s="44">
        <v>48</v>
      </c>
      <c r="E25" s="44" t="s">
        <v>78</v>
      </c>
      <c r="F25" s="45">
        <v>30000</v>
      </c>
      <c r="G25" s="45">
        <f t="shared" si="0"/>
        <v>1440000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</row>
    <row r="26" spans="1:255" s="109" customFormat="1" ht="12" customHeight="1">
      <c r="A26" s="107"/>
      <c r="B26" s="43" t="s">
        <v>80</v>
      </c>
      <c r="C26" s="44" t="s">
        <v>20</v>
      </c>
      <c r="D26" s="44">
        <v>150</v>
      </c>
      <c r="E26" s="44" t="s">
        <v>70</v>
      </c>
      <c r="F26" s="45">
        <v>30000</v>
      </c>
      <c r="G26" s="45">
        <f t="shared" si="0"/>
        <v>4500000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</row>
    <row r="27" spans="1:255" s="109" customFormat="1" ht="12" customHeight="1">
      <c r="A27" s="107"/>
      <c r="B27" s="43" t="s">
        <v>81</v>
      </c>
      <c r="C27" s="44" t="s">
        <v>20</v>
      </c>
      <c r="D27" s="44">
        <v>65</v>
      </c>
      <c r="E27" s="44" t="s">
        <v>70</v>
      </c>
      <c r="F27" s="45">
        <v>30000</v>
      </c>
      <c r="G27" s="45">
        <f t="shared" si="0"/>
        <v>1950000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</row>
    <row r="28" spans="1:255" s="116" customFormat="1" ht="12" customHeight="1">
      <c r="A28" s="110"/>
      <c r="B28" s="111" t="s">
        <v>21</v>
      </c>
      <c r="C28" s="112"/>
      <c r="D28" s="112"/>
      <c r="E28" s="112"/>
      <c r="F28" s="113"/>
      <c r="G28" s="114">
        <f>SUM(G21:G27)</f>
        <v>11250000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</row>
    <row r="29" spans="1:255" s="122" customFormat="1" ht="13.5" customHeight="1">
      <c r="A29" s="117"/>
      <c r="B29" s="118"/>
      <c r="C29" s="119"/>
      <c r="D29" s="119"/>
      <c r="E29" s="119"/>
      <c r="F29" s="120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</row>
    <row r="30" spans="1:255" ht="12" customHeight="1">
      <c r="A30" s="5"/>
      <c r="B30" s="101" t="s">
        <v>22</v>
      </c>
      <c r="C30" s="102"/>
      <c r="D30" s="103"/>
      <c r="E30" s="103"/>
      <c r="F30" s="104"/>
      <c r="G30" s="104"/>
    </row>
    <row r="31" spans="1:255" ht="24" customHeight="1">
      <c r="A31" s="5"/>
      <c r="B31" s="105" t="s">
        <v>14</v>
      </c>
      <c r="C31" s="106" t="s">
        <v>15</v>
      </c>
      <c r="D31" s="106" t="s">
        <v>16</v>
      </c>
      <c r="E31" s="105" t="s">
        <v>57</v>
      </c>
      <c r="F31" s="106" t="s">
        <v>18</v>
      </c>
      <c r="G31" s="105" t="s">
        <v>19</v>
      </c>
    </row>
    <row r="32" spans="1:255" s="109" customFormat="1" ht="12" customHeight="1">
      <c r="A32" s="107"/>
      <c r="B32" s="43"/>
      <c r="C32" s="44" t="s">
        <v>57</v>
      </c>
      <c r="D32" s="44" t="s">
        <v>57</v>
      </c>
      <c r="E32" s="44" t="s">
        <v>57</v>
      </c>
      <c r="F32" s="45" t="s">
        <v>57</v>
      </c>
      <c r="G32" s="45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</row>
    <row r="33" spans="1:255" s="116" customFormat="1" ht="12" customHeight="1">
      <c r="A33" s="110"/>
      <c r="B33" s="111" t="s">
        <v>23</v>
      </c>
      <c r="C33" s="112"/>
      <c r="D33" s="112"/>
      <c r="E33" s="112"/>
      <c r="F33" s="113"/>
      <c r="G33" s="114">
        <f>G32</f>
        <v>0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</row>
    <row r="34" spans="1:255" ht="12" customHeight="1">
      <c r="A34" s="2"/>
      <c r="B34" s="46"/>
      <c r="C34" s="47"/>
      <c r="D34" s="47"/>
      <c r="E34" s="47"/>
      <c r="F34" s="48"/>
      <c r="G34" s="49"/>
    </row>
    <row r="35" spans="1:255" ht="12" customHeight="1">
      <c r="A35" s="5"/>
      <c r="B35" s="101" t="s">
        <v>24</v>
      </c>
      <c r="C35" s="102"/>
      <c r="D35" s="103"/>
      <c r="E35" s="103"/>
      <c r="F35" s="104"/>
      <c r="G35" s="104"/>
    </row>
    <row r="36" spans="1:255" ht="24" customHeight="1">
      <c r="A36" s="5"/>
      <c r="B36" s="105" t="s">
        <v>14</v>
      </c>
      <c r="C36" s="106" t="s">
        <v>15</v>
      </c>
      <c r="D36" s="106" t="s">
        <v>16</v>
      </c>
      <c r="E36" s="105" t="s">
        <v>17</v>
      </c>
      <c r="F36" s="106" t="s">
        <v>18</v>
      </c>
      <c r="G36" s="105" t="s">
        <v>19</v>
      </c>
    </row>
    <row r="37" spans="1:255" s="109" customFormat="1" ht="12" customHeight="1">
      <c r="A37" s="107"/>
      <c r="B37" s="43"/>
      <c r="C37" s="44"/>
      <c r="D37" s="44"/>
      <c r="E37" s="44"/>
      <c r="F37" s="45"/>
      <c r="G37" s="45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</row>
    <row r="38" spans="1:255" s="116" customFormat="1" ht="12" customHeight="1">
      <c r="A38" s="110"/>
      <c r="B38" s="111" t="s">
        <v>25</v>
      </c>
      <c r="C38" s="112"/>
      <c r="D38" s="112"/>
      <c r="E38" s="112"/>
      <c r="F38" s="113"/>
      <c r="G38" s="114">
        <f>SUM(G37:G37)</f>
        <v>0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</row>
    <row r="39" spans="1:255" ht="12" customHeight="1">
      <c r="A39" s="2"/>
      <c r="B39" s="46"/>
      <c r="C39" s="47"/>
      <c r="D39" s="47"/>
      <c r="E39" s="47"/>
      <c r="F39" s="48"/>
      <c r="G39" s="49"/>
    </row>
    <row r="40" spans="1:255" ht="12" customHeight="1">
      <c r="A40" s="5"/>
      <c r="B40" s="101" t="s">
        <v>26</v>
      </c>
      <c r="C40" s="102"/>
      <c r="D40" s="103"/>
      <c r="E40" s="103"/>
      <c r="F40" s="104"/>
      <c r="G40" s="104"/>
    </row>
    <row r="41" spans="1:255" ht="24" customHeight="1">
      <c r="A41" s="5"/>
      <c r="B41" s="105" t="s">
        <v>27</v>
      </c>
      <c r="C41" s="106" t="s">
        <v>28</v>
      </c>
      <c r="D41" s="106" t="s">
        <v>29</v>
      </c>
      <c r="E41" s="105" t="s">
        <v>17</v>
      </c>
      <c r="F41" s="106" t="s">
        <v>18</v>
      </c>
      <c r="G41" s="105" t="s">
        <v>19</v>
      </c>
    </row>
    <row r="42" spans="1:255" s="109" customFormat="1" ht="12" customHeight="1">
      <c r="A42" s="107"/>
      <c r="B42" s="123" t="s">
        <v>82</v>
      </c>
      <c r="C42" s="44"/>
      <c r="D42" s="44"/>
      <c r="E42" s="44"/>
      <c r="F42" s="45"/>
      <c r="G42" s="45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</row>
    <row r="43" spans="1:255" s="109" customFormat="1" ht="12" customHeight="1">
      <c r="A43" s="107"/>
      <c r="B43" s="43" t="s">
        <v>83</v>
      </c>
      <c r="C43" s="44" t="s">
        <v>84</v>
      </c>
      <c r="D43" s="44">
        <v>1</v>
      </c>
      <c r="E43" s="44" t="s">
        <v>85</v>
      </c>
      <c r="F43" s="45">
        <v>20470</v>
      </c>
      <c r="G43" s="45">
        <f t="shared" ref="G43:G62" si="1">D43*F43</f>
        <v>20470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</row>
    <row r="44" spans="1:255" s="109" customFormat="1" ht="12" customHeight="1">
      <c r="A44" s="107"/>
      <c r="B44" s="43" t="s">
        <v>86</v>
      </c>
      <c r="C44" s="44" t="s">
        <v>84</v>
      </c>
      <c r="D44" s="44">
        <v>4</v>
      </c>
      <c r="E44" s="44" t="s">
        <v>87</v>
      </c>
      <c r="F44" s="45">
        <v>15847</v>
      </c>
      <c r="G44" s="45">
        <f t="shared" si="1"/>
        <v>63388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</row>
    <row r="45" spans="1:255" s="109" customFormat="1" ht="12" customHeight="1">
      <c r="A45" s="107"/>
      <c r="B45" s="43" t="s">
        <v>88</v>
      </c>
      <c r="C45" s="44" t="s">
        <v>84</v>
      </c>
      <c r="D45" s="44">
        <v>4</v>
      </c>
      <c r="E45" s="44" t="s">
        <v>87</v>
      </c>
      <c r="F45" s="45">
        <v>4860</v>
      </c>
      <c r="G45" s="45">
        <f t="shared" si="1"/>
        <v>19440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</row>
    <row r="46" spans="1:255" s="109" customFormat="1" ht="12" customHeight="1">
      <c r="A46" s="107"/>
      <c r="B46" s="43" t="s">
        <v>89</v>
      </c>
      <c r="C46" s="44" t="s">
        <v>58</v>
      </c>
      <c r="D46" s="44">
        <v>125</v>
      </c>
      <c r="E46" s="44" t="s">
        <v>87</v>
      </c>
      <c r="F46" s="45">
        <v>5855</v>
      </c>
      <c r="G46" s="45">
        <f t="shared" si="1"/>
        <v>731875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</row>
    <row r="47" spans="1:255" s="109" customFormat="1" ht="12" customHeight="1">
      <c r="A47" s="107"/>
      <c r="B47" s="43" t="s">
        <v>90</v>
      </c>
      <c r="C47" s="44" t="s">
        <v>84</v>
      </c>
      <c r="D47" s="44">
        <v>10</v>
      </c>
      <c r="E47" s="44" t="s">
        <v>91</v>
      </c>
      <c r="F47" s="45">
        <v>6254</v>
      </c>
      <c r="G47" s="45">
        <f t="shared" si="1"/>
        <v>62540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</row>
    <row r="48" spans="1:255" s="109" customFormat="1" ht="12" customHeight="1">
      <c r="A48" s="107"/>
      <c r="B48" s="43" t="s">
        <v>92</v>
      </c>
      <c r="C48" s="44" t="s">
        <v>58</v>
      </c>
      <c r="D48" s="44">
        <v>150</v>
      </c>
      <c r="E48" s="44" t="s">
        <v>93</v>
      </c>
      <c r="F48" s="45">
        <v>5855</v>
      </c>
      <c r="G48" s="45">
        <f t="shared" si="1"/>
        <v>878250</v>
      </c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</row>
    <row r="49" spans="1:255" s="109" customFormat="1" ht="12" customHeight="1">
      <c r="A49" s="107"/>
      <c r="B49" s="43" t="s">
        <v>94</v>
      </c>
      <c r="C49" s="44" t="s">
        <v>84</v>
      </c>
      <c r="D49" s="44">
        <v>5</v>
      </c>
      <c r="E49" s="44" t="s">
        <v>95</v>
      </c>
      <c r="F49" s="45">
        <v>12666</v>
      </c>
      <c r="G49" s="45">
        <f t="shared" si="1"/>
        <v>63330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</row>
    <row r="50" spans="1:255" s="109" customFormat="1" ht="12" customHeight="1">
      <c r="A50" s="107"/>
      <c r="B50" s="43" t="s">
        <v>96</v>
      </c>
      <c r="C50" s="44" t="s">
        <v>84</v>
      </c>
      <c r="D50" s="44">
        <v>25</v>
      </c>
      <c r="E50" s="44" t="s">
        <v>97</v>
      </c>
      <c r="F50" s="45">
        <v>2280</v>
      </c>
      <c r="G50" s="45">
        <f>D50*F50</f>
        <v>57000</v>
      </c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</row>
    <row r="51" spans="1:255" s="109" customFormat="1" ht="12" customHeight="1">
      <c r="A51" s="107"/>
      <c r="B51" s="43" t="s">
        <v>122</v>
      </c>
      <c r="C51" s="44" t="s">
        <v>58</v>
      </c>
      <c r="D51" s="44">
        <v>150</v>
      </c>
      <c r="E51" s="44" t="s">
        <v>97</v>
      </c>
      <c r="F51" s="45">
        <f>60000/25</f>
        <v>2400</v>
      </c>
      <c r="G51" s="45">
        <f>D51*F51</f>
        <v>360000</v>
      </c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</row>
    <row r="52" spans="1:255" s="109" customFormat="1" ht="12" customHeight="1">
      <c r="A52" s="107"/>
      <c r="B52" s="43" t="s">
        <v>123</v>
      </c>
      <c r="C52" s="44" t="s">
        <v>58</v>
      </c>
      <c r="D52" s="44">
        <v>150</v>
      </c>
      <c r="E52" s="44" t="s">
        <v>97</v>
      </c>
      <c r="F52" s="45">
        <f>65450/25</f>
        <v>2618</v>
      </c>
      <c r="G52" s="45">
        <f>D52*F52</f>
        <v>392700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</row>
    <row r="53" spans="1:255" s="109" customFormat="1" ht="12" customHeight="1">
      <c r="A53" s="107"/>
      <c r="B53" s="43" t="s">
        <v>124</v>
      </c>
      <c r="C53" s="44" t="s">
        <v>58</v>
      </c>
      <c r="D53" s="44">
        <v>6</v>
      </c>
      <c r="E53" s="44" t="s">
        <v>97</v>
      </c>
      <c r="F53" s="45">
        <f>26020/25</f>
        <v>1040.8</v>
      </c>
      <c r="G53" s="45">
        <f>D53*F53</f>
        <v>6244.7999999999993</v>
      </c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</row>
    <row r="54" spans="1:255" s="109" customFormat="1" ht="12" customHeight="1">
      <c r="A54" s="107"/>
      <c r="B54" s="43" t="s">
        <v>98</v>
      </c>
      <c r="C54" s="44" t="s">
        <v>58</v>
      </c>
      <c r="D54" s="44">
        <v>600</v>
      </c>
      <c r="E54" s="44" t="s">
        <v>99</v>
      </c>
      <c r="F54" s="45">
        <v>5855</v>
      </c>
      <c r="G54" s="45">
        <f t="shared" si="1"/>
        <v>3513000</v>
      </c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</row>
    <row r="55" spans="1:255" s="109" customFormat="1" ht="12" customHeight="1">
      <c r="A55" s="107"/>
      <c r="B55" s="43" t="s">
        <v>128</v>
      </c>
      <c r="C55" s="44" t="s">
        <v>84</v>
      </c>
      <c r="D55" s="44">
        <v>1.3</v>
      </c>
      <c r="E55" s="44" t="s">
        <v>99</v>
      </c>
      <c r="F55" s="45">
        <v>64000</v>
      </c>
      <c r="G55" s="45">
        <f t="shared" si="1"/>
        <v>83200</v>
      </c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</row>
    <row r="56" spans="1:255" s="109" customFormat="1" ht="12" customHeight="1">
      <c r="A56" s="107"/>
      <c r="B56" s="43" t="s">
        <v>129</v>
      </c>
      <c r="C56" s="44" t="s">
        <v>84</v>
      </c>
      <c r="D56" s="44">
        <v>1.6</v>
      </c>
      <c r="E56" s="44" t="s">
        <v>99</v>
      </c>
      <c r="F56" s="45">
        <v>21500</v>
      </c>
      <c r="G56" s="45">
        <f t="shared" si="1"/>
        <v>34400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</row>
    <row r="57" spans="1:255" s="109" customFormat="1" ht="12" customHeight="1">
      <c r="A57" s="107"/>
      <c r="B57" s="43" t="s">
        <v>130</v>
      </c>
      <c r="C57" s="44" t="s">
        <v>84</v>
      </c>
      <c r="D57" s="44">
        <v>2.5</v>
      </c>
      <c r="E57" s="44" t="s">
        <v>99</v>
      </c>
      <c r="F57" s="45">
        <f>37940/5</f>
        <v>7588</v>
      </c>
      <c r="G57" s="45">
        <f t="shared" si="1"/>
        <v>18970</v>
      </c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</row>
    <row r="58" spans="1:255" s="109" customFormat="1" ht="12" customHeight="1">
      <c r="A58" s="107"/>
      <c r="B58" s="43" t="s">
        <v>133</v>
      </c>
      <c r="C58" s="44" t="s">
        <v>84</v>
      </c>
      <c r="D58" s="44">
        <v>2</v>
      </c>
      <c r="E58" s="44" t="s">
        <v>99</v>
      </c>
      <c r="F58" s="45">
        <v>8250</v>
      </c>
      <c r="G58" s="45">
        <f t="shared" si="1"/>
        <v>16500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</row>
    <row r="59" spans="1:255" s="109" customFormat="1" ht="12" customHeight="1">
      <c r="A59" s="107"/>
      <c r="B59" s="43" t="s">
        <v>135</v>
      </c>
      <c r="C59" s="44" t="s">
        <v>58</v>
      </c>
      <c r="D59" s="44">
        <v>20</v>
      </c>
      <c r="E59" s="44" t="s">
        <v>99</v>
      </c>
      <c r="F59" s="45">
        <v>7000</v>
      </c>
      <c r="G59" s="45">
        <f t="shared" si="1"/>
        <v>140000</v>
      </c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</row>
    <row r="60" spans="1:255" s="109" customFormat="1" ht="12" customHeight="1">
      <c r="A60" s="107"/>
      <c r="B60" s="123" t="s">
        <v>100</v>
      </c>
      <c r="C60" s="44"/>
      <c r="D60" s="44"/>
      <c r="E60" s="44"/>
      <c r="F60" s="45"/>
      <c r="G60" s="45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</row>
    <row r="61" spans="1:255" s="109" customFormat="1" ht="12" customHeight="1">
      <c r="A61" s="107"/>
      <c r="B61" s="43" t="s">
        <v>101</v>
      </c>
      <c r="C61" s="44" t="s">
        <v>84</v>
      </c>
      <c r="D61" s="44">
        <v>0.5</v>
      </c>
      <c r="E61" s="44" t="s">
        <v>102</v>
      </c>
      <c r="F61" s="45">
        <v>82250</v>
      </c>
      <c r="G61" s="45">
        <f t="shared" si="1"/>
        <v>41125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</row>
    <row r="62" spans="1:255" s="109" customFormat="1" ht="12" customHeight="1">
      <c r="A62" s="107"/>
      <c r="B62" s="43" t="s">
        <v>103</v>
      </c>
      <c r="C62" s="44" t="s">
        <v>58</v>
      </c>
      <c r="D62" s="44">
        <v>14</v>
      </c>
      <c r="E62" s="44" t="s">
        <v>104</v>
      </c>
      <c r="F62" s="45">
        <v>1332</v>
      </c>
      <c r="G62" s="45">
        <f t="shared" si="1"/>
        <v>18648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</row>
    <row r="63" spans="1:255" s="109" customFormat="1" ht="12" customHeight="1">
      <c r="A63" s="107"/>
      <c r="B63" s="43" t="s">
        <v>105</v>
      </c>
      <c r="C63" s="44" t="s">
        <v>58</v>
      </c>
      <c r="D63" s="44">
        <v>3</v>
      </c>
      <c r="E63" s="44" t="s">
        <v>93</v>
      </c>
      <c r="F63" s="45">
        <v>35500</v>
      </c>
      <c r="G63" s="45">
        <f t="shared" ref="G63:G84" si="2">D63*F63</f>
        <v>106500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  <c r="IU63" s="108"/>
    </row>
    <row r="64" spans="1:255" s="109" customFormat="1" ht="12" customHeight="1">
      <c r="A64" s="107"/>
      <c r="B64" s="43" t="s">
        <v>106</v>
      </c>
      <c r="C64" s="44" t="s">
        <v>58</v>
      </c>
      <c r="D64" s="44">
        <v>1</v>
      </c>
      <c r="E64" s="44" t="s">
        <v>107</v>
      </c>
      <c r="F64" s="45">
        <v>116240</v>
      </c>
      <c r="G64" s="45">
        <f t="shared" si="2"/>
        <v>116240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</row>
    <row r="65" spans="1:255" s="109" customFormat="1" ht="12" customHeight="1">
      <c r="A65" s="107"/>
      <c r="B65" s="43" t="s">
        <v>125</v>
      </c>
      <c r="C65" s="44" t="s">
        <v>84</v>
      </c>
      <c r="D65" s="44">
        <v>2</v>
      </c>
      <c r="E65" s="44" t="s">
        <v>97</v>
      </c>
      <c r="F65" s="45">
        <v>69440</v>
      </c>
      <c r="G65" s="45">
        <f t="shared" si="2"/>
        <v>138880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  <c r="IU65" s="108"/>
    </row>
    <row r="66" spans="1:255" s="109" customFormat="1" ht="12" customHeight="1">
      <c r="A66" s="107"/>
      <c r="B66" s="43" t="s">
        <v>126</v>
      </c>
      <c r="C66" s="44" t="s">
        <v>58</v>
      </c>
      <c r="D66" s="44">
        <v>2</v>
      </c>
      <c r="E66" s="44" t="s">
        <v>97</v>
      </c>
      <c r="F66" s="45">
        <v>164000</v>
      </c>
      <c r="G66" s="45">
        <f t="shared" si="2"/>
        <v>328000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</row>
    <row r="67" spans="1:255" s="109" customFormat="1" ht="12" customHeight="1">
      <c r="A67" s="107"/>
      <c r="B67" s="123" t="s">
        <v>108</v>
      </c>
      <c r="C67" s="44"/>
      <c r="D67" s="44"/>
      <c r="E67" s="44"/>
      <c r="F67" s="45"/>
      <c r="G67" s="45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</row>
    <row r="68" spans="1:255" s="109" customFormat="1" ht="12" customHeight="1">
      <c r="A68" s="107"/>
      <c r="B68" s="43" t="s">
        <v>109</v>
      </c>
      <c r="C68" s="44" t="s">
        <v>84</v>
      </c>
      <c r="D68" s="44">
        <v>0.8</v>
      </c>
      <c r="E68" s="44" t="s">
        <v>110</v>
      </c>
      <c r="F68" s="45">
        <v>113180</v>
      </c>
      <c r="G68" s="45">
        <f t="shared" si="2"/>
        <v>90544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 s="108"/>
      <c r="IP68" s="108"/>
      <c r="IQ68" s="108"/>
      <c r="IR68" s="108"/>
      <c r="IS68" s="108"/>
      <c r="IT68" s="108"/>
      <c r="IU68" s="108"/>
    </row>
    <row r="69" spans="1:255" s="109" customFormat="1" ht="12" customHeight="1">
      <c r="A69" s="107"/>
      <c r="B69" s="43" t="s">
        <v>111</v>
      </c>
      <c r="C69" s="44" t="s">
        <v>58</v>
      </c>
      <c r="D69" s="44">
        <v>0.1</v>
      </c>
      <c r="E69" s="44" t="s">
        <v>112</v>
      </c>
      <c r="F69" s="45">
        <v>76880</v>
      </c>
      <c r="G69" s="45">
        <f t="shared" si="2"/>
        <v>7688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 s="108"/>
      <c r="IP69" s="108"/>
      <c r="IQ69" s="108"/>
      <c r="IR69" s="108"/>
      <c r="IS69" s="108"/>
      <c r="IT69" s="108"/>
      <c r="IU69" s="108"/>
    </row>
    <row r="70" spans="1:255" s="109" customFormat="1" ht="12" customHeight="1">
      <c r="A70" s="107"/>
      <c r="B70" s="43" t="s">
        <v>134</v>
      </c>
      <c r="C70" s="44" t="s">
        <v>84</v>
      </c>
      <c r="D70" s="44">
        <f>0.8*4</f>
        <v>3.2</v>
      </c>
      <c r="E70" s="44" t="s">
        <v>99</v>
      </c>
      <c r="F70" s="45">
        <v>15320</v>
      </c>
      <c r="G70" s="45">
        <f t="shared" si="2"/>
        <v>49024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 s="108"/>
      <c r="IP70" s="108"/>
      <c r="IQ70" s="108"/>
      <c r="IR70" s="108"/>
      <c r="IS70" s="108"/>
      <c r="IT70" s="108"/>
      <c r="IU70" s="108"/>
    </row>
    <row r="71" spans="1:255" s="109" customFormat="1" ht="12" customHeight="1">
      <c r="A71" s="107"/>
      <c r="B71" s="43" t="s">
        <v>113</v>
      </c>
      <c r="C71" s="44" t="s">
        <v>84</v>
      </c>
      <c r="D71" s="44">
        <v>2</v>
      </c>
      <c r="E71" s="44" t="s">
        <v>114</v>
      </c>
      <c r="F71" s="45">
        <v>25580</v>
      </c>
      <c r="G71" s="45">
        <f t="shared" si="2"/>
        <v>51160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</row>
    <row r="72" spans="1:255" s="109" customFormat="1" ht="12" customHeight="1">
      <c r="A72" s="107"/>
      <c r="B72" s="43" t="s">
        <v>138</v>
      </c>
      <c r="C72" s="44" t="s">
        <v>84</v>
      </c>
      <c r="D72" s="44">
        <v>0.32</v>
      </c>
      <c r="E72" s="44" t="s">
        <v>99</v>
      </c>
      <c r="F72" s="45">
        <v>43220</v>
      </c>
      <c r="G72" s="45">
        <f t="shared" si="2"/>
        <v>13830.4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 s="108"/>
      <c r="IP72" s="108"/>
      <c r="IQ72" s="108"/>
      <c r="IR72" s="108"/>
      <c r="IS72" s="108"/>
      <c r="IT72" s="108"/>
      <c r="IU72" s="108"/>
    </row>
    <row r="73" spans="1:255" s="109" customFormat="1" ht="12" customHeight="1">
      <c r="A73" s="107"/>
      <c r="B73" s="43" t="s">
        <v>115</v>
      </c>
      <c r="C73" s="44" t="s">
        <v>84</v>
      </c>
      <c r="D73" s="44">
        <v>0.15</v>
      </c>
      <c r="E73" s="44" t="s">
        <v>116</v>
      </c>
      <c r="F73" s="45">
        <v>496908.65700000001</v>
      </c>
      <c r="G73" s="45">
        <f t="shared" si="2"/>
        <v>74536.298549999992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</row>
    <row r="74" spans="1:255" s="109" customFormat="1" ht="12" customHeight="1">
      <c r="A74" s="107"/>
      <c r="B74" s="43" t="s">
        <v>127</v>
      </c>
      <c r="C74" s="44" t="s">
        <v>84</v>
      </c>
      <c r="D74" s="44">
        <v>0.64</v>
      </c>
      <c r="E74" s="44" t="s">
        <v>116</v>
      </c>
      <c r="F74" s="45">
        <v>55660</v>
      </c>
      <c r="G74" s="45">
        <f t="shared" si="2"/>
        <v>35622.400000000001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8"/>
      <c r="IR74" s="108"/>
      <c r="IS74" s="108"/>
      <c r="IT74" s="108"/>
      <c r="IU74" s="108"/>
    </row>
    <row r="75" spans="1:255" s="109" customFormat="1" ht="12" customHeight="1">
      <c r="A75" s="107"/>
      <c r="B75" s="43" t="s">
        <v>131</v>
      </c>
      <c r="C75" s="44" t="s">
        <v>58</v>
      </c>
      <c r="D75" s="44">
        <v>7</v>
      </c>
      <c r="E75" s="44" t="s">
        <v>99</v>
      </c>
      <c r="F75" s="45">
        <v>17070</v>
      </c>
      <c r="G75" s="45">
        <f t="shared" si="2"/>
        <v>119490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</row>
    <row r="76" spans="1:255" s="109" customFormat="1" ht="12" customHeight="1">
      <c r="A76" s="107"/>
      <c r="B76" s="43" t="s">
        <v>132</v>
      </c>
      <c r="C76" s="44" t="s">
        <v>84</v>
      </c>
      <c r="D76" s="44">
        <v>0.96</v>
      </c>
      <c r="E76" s="44" t="s">
        <v>99</v>
      </c>
      <c r="F76" s="45">
        <v>31230</v>
      </c>
      <c r="G76" s="45">
        <f t="shared" si="2"/>
        <v>29980.799999999999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</row>
    <row r="77" spans="1:255" s="109" customFormat="1" ht="12" customHeight="1">
      <c r="A77" s="107"/>
      <c r="B77" s="43" t="s">
        <v>136</v>
      </c>
      <c r="C77" s="44" t="s">
        <v>84</v>
      </c>
      <c r="D77" s="44">
        <v>1.44</v>
      </c>
      <c r="E77" s="44" t="s">
        <v>137</v>
      </c>
      <c r="F77" s="45">
        <v>111000</v>
      </c>
      <c r="G77" s="45">
        <f t="shared" si="2"/>
        <v>159840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 s="108"/>
      <c r="IP77" s="108"/>
      <c r="IQ77" s="108"/>
      <c r="IR77" s="108"/>
      <c r="IS77" s="108"/>
      <c r="IT77" s="108"/>
      <c r="IU77" s="108"/>
    </row>
    <row r="78" spans="1:255" s="109" customFormat="1" ht="12" customHeight="1">
      <c r="A78" s="107"/>
      <c r="B78" s="43" t="s">
        <v>139</v>
      </c>
      <c r="C78" s="44" t="s">
        <v>84</v>
      </c>
      <c r="D78" s="44">
        <v>9.6</v>
      </c>
      <c r="E78" s="44" t="s">
        <v>99</v>
      </c>
      <c r="F78" s="45">
        <v>6097</v>
      </c>
      <c r="G78" s="45">
        <f t="shared" si="2"/>
        <v>58531.199999999997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</row>
    <row r="79" spans="1:255" s="109" customFormat="1" ht="12" customHeight="1">
      <c r="A79" s="107"/>
      <c r="B79" s="123" t="s">
        <v>140</v>
      </c>
      <c r="C79" s="44" t="s">
        <v>84</v>
      </c>
      <c r="D79" s="44"/>
      <c r="E79" s="44"/>
      <c r="F79" s="45"/>
      <c r="G79" s="45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</row>
    <row r="80" spans="1:255" s="109" customFormat="1" ht="12" customHeight="1">
      <c r="A80" s="107"/>
      <c r="B80" s="43" t="s">
        <v>141</v>
      </c>
      <c r="C80" s="44" t="s">
        <v>84</v>
      </c>
      <c r="D80" s="44">
        <f>80/5</f>
        <v>16</v>
      </c>
      <c r="E80" s="44" t="s">
        <v>99</v>
      </c>
      <c r="F80" s="45">
        <f>206620/4</f>
        <v>51655</v>
      </c>
      <c r="G80" s="45">
        <f t="shared" si="2"/>
        <v>826480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</row>
    <row r="81" spans="1:255" s="109" customFormat="1" ht="12" customHeight="1">
      <c r="A81" s="107"/>
      <c r="B81" s="43" t="s">
        <v>142</v>
      </c>
      <c r="C81" s="44" t="s">
        <v>84</v>
      </c>
      <c r="D81" s="44">
        <f>20/5</f>
        <v>4</v>
      </c>
      <c r="E81" s="44" t="s">
        <v>99</v>
      </c>
      <c r="F81" s="45">
        <f>184086/20</f>
        <v>9204.2999999999993</v>
      </c>
      <c r="G81" s="45">
        <f t="shared" si="2"/>
        <v>36817.199999999997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</row>
    <row r="82" spans="1:255" s="109" customFormat="1" ht="12" customHeight="1">
      <c r="A82" s="107"/>
      <c r="B82" s="123" t="s">
        <v>31</v>
      </c>
      <c r="C82" s="44"/>
      <c r="D82" s="44"/>
      <c r="E82" s="44"/>
      <c r="F82" s="45"/>
      <c r="G82" s="45" t="s">
        <v>57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</row>
    <row r="83" spans="1:255" s="109" customFormat="1" ht="12" customHeight="1">
      <c r="A83" s="107"/>
      <c r="B83" s="43" t="s">
        <v>117</v>
      </c>
      <c r="C83" s="44" t="s">
        <v>118</v>
      </c>
      <c r="D83" s="44">
        <v>1744</v>
      </c>
      <c r="E83" s="44" t="s">
        <v>78</v>
      </c>
      <c r="F83" s="45">
        <v>150</v>
      </c>
      <c r="G83" s="45">
        <f t="shared" si="2"/>
        <v>261600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</row>
    <row r="84" spans="1:255" s="109" customFormat="1" ht="12" customHeight="1">
      <c r="A84" s="107"/>
      <c r="B84" s="43" t="s">
        <v>119</v>
      </c>
      <c r="C84" s="44" t="s">
        <v>120</v>
      </c>
      <c r="D84" s="44">
        <v>200</v>
      </c>
      <c r="E84" s="44" t="s">
        <v>121</v>
      </c>
      <c r="F84" s="45">
        <v>250</v>
      </c>
      <c r="G84" s="45">
        <f t="shared" si="2"/>
        <v>50000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</row>
    <row r="85" spans="1:255" s="116" customFormat="1" ht="12" customHeight="1">
      <c r="A85" s="110"/>
      <c r="B85" s="111" t="s">
        <v>30</v>
      </c>
      <c r="C85" s="112"/>
      <c r="D85" s="112"/>
      <c r="E85" s="112"/>
      <c r="F85" s="113"/>
      <c r="G85" s="114">
        <f>SUM(G43:G84)</f>
        <v>9075845.0985499993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</row>
    <row r="86" spans="1:255" ht="12" customHeight="1">
      <c r="A86" s="2"/>
      <c r="B86" s="50"/>
      <c r="C86" s="51"/>
      <c r="D86" s="51"/>
      <c r="E86" s="52"/>
      <c r="F86" s="53"/>
      <c r="G86" s="54"/>
    </row>
    <row r="87" spans="1:255" ht="12" customHeight="1">
      <c r="A87" s="5"/>
      <c r="B87" s="101" t="s">
        <v>31</v>
      </c>
      <c r="C87" s="102"/>
      <c r="D87" s="103"/>
      <c r="E87" s="103"/>
      <c r="F87" s="104"/>
      <c r="G87" s="104"/>
    </row>
    <row r="88" spans="1:255" ht="24" customHeight="1">
      <c r="A88" s="5"/>
      <c r="B88" s="105" t="s">
        <v>32</v>
      </c>
      <c r="C88" s="106" t="s">
        <v>28</v>
      </c>
      <c r="D88" s="106" t="s">
        <v>29</v>
      </c>
      <c r="E88" s="105" t="s">
        <v>17</v>
      </c>
      <c r="F88" s="106" t="s">
        <v>18</v>
      </c>
      <c r="G88" s="105" t="s">
        <v>19</v>
      </c>
    </row>
    <row r="89" spans="1:255" s="109" customFormat="1" ht="12" customHeight="1">
      <c r="A89" s="107"/>
      <c r="B89" s="43" t="s">
        <v>57</v>
      </c>
      <c r="C89" s="44" t="s">
        <v>57</v>
      </c>
      <c r="D89" s="44" t="s">
        <v>57</v>
      </c>
      <c r="E89" s="44" t="s">
        <v>57</v>
      </c>
      <c r="F89" s="45" t="s">
        <v>57</v>
      </c>
      <c r="G89" s="45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</row>
    <row r="90" spans="1:255" s="116" customFormat="1" ht="12" customHeight="1">
      <c r="A90" s="110"/>
      <c r="B90" s="111" t="s">
        <v>33</v>
      </c>
      <c r="C90" s="112"/>
      <c r="D90" s="112"/>
      <c r="E90" s="112"/>
      <c r="F90" s="113"/>
      <c r="G90" s="114">
        <f>SUM(G89)</f>
        <v>0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  <c r="IU90" s="115"/>
    </row>
    <row r="91" spans="1:255" ht="12" customHeight="1">
      <c r="A91" s="2"/>
      <c r="B91" s="55"/>
      <c r="C91" s="55"/>
      <c r="D91" s="55"/>
      <c r="E91" s="55"/>
      <c r="F91" s="56"/>
      <c r="G91" s="57"/>
    </row>
    <row r="92" spans="1:255" ht="12" customHeight="1">
      <c r="A92" s="15"/>
      <c r="B92" s="124" t="s">
        <v>34</v>
      </c>
      <c r="C92" s="125"/>
      <c r="D92" s="125"/>
      <c r="E92" s="125"/>
      <c r="F92" s="125"/>
      <c r="G92" s="126">
        <f>G28+G33+G38+G85+G90</f>
        <v>20325845.098549999</v>
      </c>
    </row>
    <row r="93" spans="1:255" ht="12" customHeight="1">
      <c r="A93" s="15"/>
      <c r="B93" s="127" t="s">
        <v>35</v>
      </c>
      <c r="C93" s="128"/>
      <c r="D93" s="128"/>
      <c r="E93" s="128"/>
      <c r="F93" s="128"/>
      <c r="G93" s="129">
        <f>G92*0.05</f>
        <v>1016292.2549275</v>
      </c>
    </row>
    <row r="94" spans="1:255" ht="12" customHeight="1">
      <c r="A94" s="15"/>
      <c r="B94" s="130" t="s">
        <v>36</v>
      </c>
      <c r="C94" s="131"/>
      <c r="D94" s="131"/>
      <c r="E94" s="131"/>
      <c r="F94" s="131"/>
      <c r="G94" s="132">
        <f>G93+G92</f>
        <v>21342137.3534775</v>
      </c>
    </row>
    <row r="95" spans="1:255" ht="12" customHeight="1">
      <c r="A95" s="15"/>
      <c r="B95" s="127" t="s">
        <v>37</v>
      </c>
      <c r="C95" s="128"/>
      <c r="D95" s="128"/>
      <c r="E95" s="128"/>
      <c r="F95" s="128"/>
      <c r="G95" s="129">
        <f>G12</f>
        <v>30000000</v>
      </c>
    </row>
    <row r="96" spans="1:255" ht="12" customHeight="1">
      <c r="A96" s="15"/>
      <c r="B96" s="133" t="s">
        <v>38</v>
      </c>
      <c r="C96" s="134"/>
      <c r="D96" s="134"/>
      <c r="E96" s="134"/>
      <c r="F96" s="134"/>
      <c r="G96" s="135">
        <f>G95-G94</f>
        <v>8657862.6465224996</v>
      </c>
    </row>
    <row r="97" spans="1:7" ht="12" customHeight="1">
      <c r="A97" s="15"/>
      <c r="B97" s="16" t="s">
        <v>39</v>
      </c>
      <c r="C97" s="17"/>
      <c r="D97" s="17"/>
      <c r="E97" s="17"/>
      <c r="F97" s="17"/>
      <c r="G97" s="33"/>
    </row>
    <row r="98" spans="1:7" ht="12.75" customHeight="1" thickBot="1">
      <c r="A98" s="15"/>
      <c r="B98" s="18"/>
      <c r="C98" s="17"/>
      <c r="D98" s="17"/>
      <c r="E98" s="17"/>
      <c r="F98" s="17"/>
      <c r="G98" s="33"/>
    </row>
    <row r="99" spans="1:7" ht="12" customHeight="1">
      <c r="A99" s="15"/>
      <c r="B99" s="21" t="s">
        <v>40</v>
      </c>
      <c r="C99" s="22"/>
      <c r="D99" s="22"/>
      <c r="E99" s="22"/>
      <c r="F99" s="23"/>
      <c r="G99" s="33"/>
    </row>
    <row r="100" spans="1:7" ht="12" customHeight="1">
      <c r="A100" s="15"/>
      <c r="B100" s="24" t="s">
        <v>41</v>
      </c>
      <c r="C100" s="14"/>
      <c r="D100" s="14"/>
      <c r="E100" s="14"/>
      <c r="F100" s="25"/>
      <c r="G100" s="33"/>
    </row>
    <row r="101" spans="1:7" ht="12" customHeight="1">
      <c r="A101" s="15"/>
      <c r="B101" s="24" t="s">
        <v>42</v>
      </c>
      <c r="C101" s="14"/>
      <c r="D101" s="14"/>
      <c r="E101" s="14"/>
      <c r="F101" s="25"/>
      <c r="G101" s="33"/>
    </row>
    <row r="102" spans="1:7" ht="12" customHeight="1">
      <c r="A102" s="15"/>
      <c r="B102" s="24" t="s">
        <v>43</v>
      </c>
      <c r="C102" s="14"/>
      <c r="D102" s="14"/>
      <c r="E102" s="14"/>
      <c r="F102" s="25"/>
      <c r="G102" s="33"/>
    </row>
    <row r="103" spans="1:7" ht="12" customHeight="1">
      <c r="A103" s="15"/>
      <c r="B103" s="24" t="s">
        <v>44</v>
      </c>
      <c r="C103" s="14"/>
      <c r="D103" s="14"/>
      <c r="E103" s="14"/>
      <c r="F103" s="25"/>
      <c r="G103" s="33"/>
    </row>
    <row r="104" spans="1:7" ht="12" customHeight="1">
      <c r="A104" s="15"/>
      <c r="B104" s="24" t="s">
        <v>45</v>
      </c>
      <c r="C104" s="14"/>
      <c r="D104" s="14"/>
      <c r="E104" s="14"/>
      <c r="F104" s="25"/>
      <c r="G104" s="33"/>
    </row>
    <row r="105" spans="1:7" ht="12.75" customHeight="1" thickBot="1">
      <c r="A105" s="15"/>
      <c r="B105" s="26" t="s">
        <v>46</v>
      </c>
      <c r="C105" s="27"/>
      <c r="D105" s="27"/>
      <c r="E105" s="27"/>
      <c r="F105" s="28"/>
      <c r="G105" s="33"/>
    </row>
    <row r="106" spans="1:7" ht="12.75" customHeight="1">
      <c r="A106" s="15"/>
      <c r="B106" s="19"/>
      <c r="C106" s="14"/>
      <c r="D106" s="14"/>
      <c r="E106" s="14"/>
      <c r="F106" s="14"/>
      <c r="G106" s="33"/>
    </row>
    <row r="107" spans="1:7" ht="15" customHeight="1" thickBot="1">
      <c r="A107" s="15"/>
      <c r="B107" s="90" t="s">
        <v>47</v>
      </c>
      <c r="C107" s="91"/>
      <c r="D107" s="59"/>
      <c r="E107" s="60"/>
      <c r="F107" s="12"/>
      <c r="G107" s="33"/>
    </row>
    <row r="108" spans="1:7" ht="12" customHeight="1">
      <c r="A108" s="15"/>
      <c r="B108" s="61" t="s">
        <v>32</v>
      </c>
      <c r="C108" s="62" t="s">
        <v>48</v>
      </c>
      <c r="D108" s="63" t="s">
        <v>49</v>
      </c>
      <c r="E108" s="60"/>
      <c r="F108" s="12"/>
      <c r="G108" s="33"/>
    </row>
    <row r="109" spans="1:7" ht="12" customHeight="1">
      <c r="A109" s="15"/>
      <c r="B109" s="64" t="s">
        <v>50</v>
      </c>
      <c r="C109" s="65">
        <f>G28</f>
        <v>11250000</v>
      </c>
      <c r="D109" s="66">
        <f>(C109/C115)</f>
        <v>0.52712621110401192</v>
      </c>
      <c r="E109" s="60"/>
      <c r="F109" s="12"/>
      <c r="G109" s="33"/>
    </row>
    <row r="110" spans="1:7" ht="12" customHeight="1">
      <c r="A110" s="15"/>
      <c r="B110" s="64" t="s">
        <v>51</v>
      </c>
      <c r="C110" s="65">
        <f>G33</f>
        <v>0</v>
      </c>
      <c r="D110" s="66">
        <v>0</v>
      </c>
      <c r="E110" s="60"/>
      <c r="F110" s="12"/>
      <c r="G110" s="33"/>
    </row>
    <row r="111" spans="1:7" ht="12" customHeight="1">
      <c r="A111" s="15"/>
      <c r="B111" s="64" t="s">
        <v>52</v>
      </c>
      <c r="C111" s="65">
        <f>G38</f>
        <v>0</v>
      </c>
      <c r="D111" s="66">
        <f>(C111/C115)</f>
        <v>0</v>
      </c>
      <c r="E111" s="60"/>
      <c r="F111" s="12"/>
      <c r="G111" s="33"/>
    </row>
    <row r="112" spans="1:7" ht="12" customHeight="1">
      <c r="A112" s="15"/>
      <c r="B112" s="64" t="s">
        <v>27</v>
      </c>
      <c r="C112" s="65">
        <f>G85</f>
        <v>9075845.0985499993</v>
      </c>
      <c r="D112" s="66">
        <f>(C112/C115)</f>
        <v>0.42525474127694035</v>
      </c>
      <c r="E112" s="60"/>
      <c r="F112" s="12"/>
      <c r="G112" s="33"/>
    </row>
    <row r="113" spans="1:7" ht="12" customHeight="1">
      <c r="A113" s="15"/>
      <c r="B113" s="64" t="s">
        <v>53</v>
      </c>
      <c r="C113" s="67">
        <f>G90</f>
        <v>0</v>
      </c>
      <c r="D113" s="66">
        <f>(C113/C115)</f>
        <v>0</v>
      </c>
      <c r="E113" s="68"/>
      <c r="F113" s="13"/>
      <c r="G113" s="33"/>
    </row>
    <row r="114" spans="1:7" ht="12" customHeight="1">
      <c r="A114" s="15"/>
      <c r="B114" s="64" t="s">
        <v>54</v>
      </c>
      <c r="C114" s="67">
        <f>G93</f>
        <v>1016292.2549275</v>
      </c>
      <c r="D114" s="66">
        <f>(C114/C115)</f>
        <v>4.7619047619047616E-2</v>
      </c>
      <c r="E114" s="68"/>
      <c r="F114" s="13"/>
      <c r="G114" s="33"/>
    </row>
    <row r="115" spans="1:7" ht="12.75" customHeight="1" thickBot="1">
      <c r="A115" s="15"/>
      <c r="B115" s="69" t="s">
        <v>55</v>
      </c>
      <c r="C115" s="70">
        <f>SUM(C109:C114)</f>
        <v>21342137.3534775</v>
      </c>
      <c r="D115" s="71">
        <f>SUM(D109:D114)</f>
        <v>1</v>
      </c>
      <c r="E115" s="68"/>
      <c r="F115" s="13"/>
      <c r="G115" s="33"/>
    </row>
    <row r="116" spans="1:7" ht="12" customHeight="1">
      <c r="A116" s="15"/>
      <c r="B116" s="72"/>
      <c r="C116" s="73"/>
      <c r="D116" s="73"/>
      <c r="E116" s="73"/>
      <c r="F116" s="17"/>
      <c r="G116" s="33"/>
    </row>
    <row r="117" spans="1:7" ht="12.75" customHeight="1" thickBot="1">
      <c r="A117" s="15"/>
      <c r="B117" s="58"/>
      <c r="C117" s="73"/>
      <c r="D117" s="73"/>
      <c r="E117" s="73"/>
      <c r="F117" s="17"/>
      <c r="G117" s="33"/>
    </row>
    <row r="118" spans="1:7" ht="12" customHeight="1" thickBot="1">
      <c r="A118" s="15"/>
      <c r="B118" s="87" t="s">
        <v>61</v>
      </c>
      <c r="C118" s="88"/>
      <c r="D118" s="88"/>
      <c r="E118" s="89"/>
      <c r="F118" s="13"/>
      <c r="G118" s="33"/>
    </row>
    <row r="119" spans="1:7" ht="12" customHeight="1">
      <c r="A119" s="15"/>
      <c r="B119" s="74" t="s">
        <v>59</v>
      </c>
      <c r="C119" s="75">
        <v>25000</v>
      </c>
      <c r="D119" s="75">
        <f>G9</f>
        <v>30000</v>
      </c>
      <c r="E119" s="75">
        <v>35000</v>
      </c>
      <c r="F119" s="29"/>
      <c r="G119" s="34"/>
    </row>
    <row r="120" spans="1:7" ht="12.75" customHeight="1" thickBot="1">
      <c r="A120" s="15"/>
      <c r="B120" s="69" t="s">
        <v>60</v>
      </c>
      <c r="C120" s="70">
        <f>(G94/C119)</f>
        <v>853.6854941391</v>
      </c>
      <c r="D120" s="70">
        <f>(G94/D119)</f>
        <v>711.40457844925004</v>
      </c>
      <c r="E120" s="76">
        <f>(G94/E119)</f>
        <v>609.7753529565</v>
      </c>
      <c r="F120" s="29"/>
      <c r="G120" s="34"/>
    </row>
    <row r="121" spans="1:7" ht="15.6" customHeight="1">
      <c r="A121" s="15"/>
      <c r="B121" s="20" t="s">
        <v>56</v>
      </c>
      <c r="C121" s="14"/>
      <c r="D121" s="14"/>
      <c r="E121" s="14"/>
      <c r="F121" s="14"/>
      <c r="G121" s="35"/>
    </row>
  </sheetData>
  <mergeCells count="9">
    <mergeCell ref="E9:F9"/>
    <mergeCell ref="E14:F14"/>
    <mergeCell ref="E15:F15"/>
    <mergeCell ref="B17:G17"/>
    <mergeCell ref="B118:E118"/>
    <mergeCell ref="B107:C107"/>
    <mergeCell ref="E13:F13"/>
    <mergeCell ref="E11:F11"/>
    <mergeCell ref="E10:F10"/>
  </mergeCells>
  <pageMargins left="0.748031" right="0.748031" top="0.98425200000000002" bottom="0.98425200000000002" header="0" footer="0"/>
  <pageSetup scale="4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2023-01-31T19:09:57Z</dcterms:modified>
</cp:coreProperties>
</file>