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ZAPALLO ITALIANO PRIM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1" l="1"/>
  <c r="G82" i="1"/>
  <c r="G60" i="1"/>
  <c r="G61" i="1"/>
  <c r="G62" i="1"/>
  <c r="G63" i="1"/>
  <c r="G64" i="1"/>
  <c r="G66" i="1"/>
  <c r="G67" i="1"/>
  <c r="G68" i="1"/>
  <c r="G70" i="1"/>
  <c r="G71" i="1"/>
  <c r="G72" i="1"/>
  <c r="G73" i="1"/>
  <c r="G75" i="1"/>
  <c r="G76" i="1"/>
  <c r="G47" i="1"/>
  <c r="G46" i="1"/>
  <c r="G45" i="1"/>
  <c r="G28" i="1"/>
  <c r="G27" i="1"/>
  <c r="G26" i="1"/>
  <c r="G25" i="1"/>
  <c r="G24" i="1"/>
  <c r="G23" i="1"/>
  <c r="G22" i="1"/>
  <c r="G21" i="1"/>
  <c r="G12" i="1"/>
  <c r="G59" i="1" l="1"/>
  <c r="G40" i="1"/>
  <c r="G39" i="1"/>
  <c r="G41" i="1" s="1"/>
  <c r="G30" i="1"/>
  <c r="G31" i="1"/>
  <c r="G81" i="1" l="1"/>
  <c r="G84" i="1"/>
  <c r="G85" i="1"/>
  <c r="G57" i="1"/>
  <c r="G77" i="1" s="1"/>
  <c r="G50" i="1"/>
  <c r="G86" i="1" l="1"/>
  <c r="G51" i="1"/>
  <c r="G49" i="1"/>
  <c r="G34" i="1"/>
  <c r="G33" i="1"/>
  <c r="G32" i="1"/>
  <c r="G29" i="1"/>
  <c r="G35" i="1" s="1"/>
  <c r="G48" i="1" l="1"/>
  <c r="G52" i="1" s="1"/>
  <c r="C110" i="1" l="1"/>
  <c r="C109" i="1" l="1"/>
  <c r="G91" i="1" l="1"/>
  <c r="C113" i="1"/>
  <c r="C112" i="1" l="1"/>
  <c r="C111" i="1"/>
  <c r="G88" i="1" l="1"/>
  <c r="G89" i="1" l="1"/>
  <c r="G90" i="1" l="1"/>
  <c r="G92" i="1" s="1"/>
  <c r="C114" i="1"/>
  <c r="C120" i="1" l="1"/>
  <c r="C115" i="1"/>
  <c r="D120" i="1"/>
  <c r="E120" i="1"/>
  <c r="D114" i="1" l="1"/>
  <c r="D110" i="1"/>
  <c r="D112" i="1"/>
  <c r="D109" i="1"/>
  <c r="D111" i="1"/>
  <c r="D113" i="1"/>
  <c r="D115" i="1" l="1"/>
</calcChain>
</file>

<file path=xl/sharedStrings.xml><?xml version="1.0" encoding="utf-8"?>
<sst xmlns="http://schemas.openxmlformats.org/spreadsheetml/2006/main" count="234" uniqueCount="142">
  <si>
    <t>RUBRO O CULTIVO</t>
  </si>
  <si>
    <t>VARIEDAD</t>
  </si>
  <si>
    <t>FECHA ESTIMADA  PRECIO VENTA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</si>
  <si>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</si>
  <si>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</si>
  <si>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</si>
  <si>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</si>
  <si>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</si>
  <si>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</si>
  <si>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</si>
  <si>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</si>
  <si>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</si>
  <si>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</si>
  <si>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</si>
  <si>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</si>
  <si>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</si>
  <si>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</si>
  <si>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</si>
  <si>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</si>
  <si>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</si>
  <si>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</si>
  <si>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</si>
  <si>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</si>
  <si>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</si>
  <si>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</si>
  <si>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</si>
  <si>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</si>
  <si>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</si>
  <si>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</si>
  <si>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</si>
  <si>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</si>
  <si>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</si>
  <si>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</si>
  <si>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</si>
  <si>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</si>
  <si>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</si>
  <si>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</si>
  <si>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</si>
  <si>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</si>
  <si>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</si>
  <si>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</si>
  <si>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</si>
  <si>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</si>
  <si>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</si>
  <si>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</si>
  <si>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</si>
  <si>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</si>
  <si>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</si>
  <si>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Doñihue</t>
  </si>
  <si>
    <t>kg</t>
  </si>
  <si>
    <t>Enero</t>
  </si>
  <si>
    <t xml:space="preserve">INGRESO ESPERADO, con IVA ($) </t>
  </si>
  <si>
    <t>Servicios</t>
  </si>
  <si>
    <t>COSTOS DIRECTOS DE PRODUCCION POR HECTAREA (INCLUYE IVA)</t>
  </si>
  <si>
    <t>JORNADAS ANIMAL</t>
  </si>
  <si>
    <t>FERTILIZANTES</t>
  </si>
  <si>
    <t>Nitrato de calcio</t>
  </si>
  <si>
    <t>Nitrato de potasio</t>
  </si>
  <si>
    <t>Septiembre</t>
  </si>
  <si>
    <t>INSECTICIDAS</t>
  </si>
  <si>
    <t>Septiembre - Octubre</t>
  </si>
  <si>
    <t>Otros gastos de venta</t>
  </si>
  <si>
    <t>Medio</t>
  </si>
  <si>
    <t>Lib. B. O'Higgins</t>
  </si>
  <si>
    <t>Mercado mayorista</t>
  </si>
  <si>
    <t>Aradura</t>
  </si>
  <si>
    <t>Octubre</t>
  </si>
  <si>
    <t>Noviembre</t>
  </si>
  <si>
    <t>c/u</t>
  </si>
  <si>
    <t>Octubre - Noviembre</t>
  </si>
  <si>
    <t>Previcur Energy 840 SL</t>
  </si>
  <si>
    <t>Amistar Top</t>
  </si>
  <si>
    <t>Aliette 80 WP</t>
  </si>
  <si>
    <t>global</t>
  </si>
  <si>
    <t>PRECIO ESPERADO ($/uni)</t>
  </si>
  <si>
    <t>Todas</t>
  </si>
  <si>
    <t>Limpia manual y sellado</t>
  </si>
  <si>
    <t>Diciembre</t>
  </si>
  <si>
    <t>Surqueadura</t>
  </si>
  <si>
    <t>JA</t>
  </si>
  <si>
    <t>JM</t>
  </si>
  <si>
    <t>Rastraje (2)</t>
  </si>
  <si>
    <t>u</t>
  </si>
  <si>
    <t>Octubre-Noviembre</t>
  </si>
  <si>
    <t>L</t>
  </si>
  <si>
    <t>Arauco</t>
  </si>
  <si>
    <t>Octubre - Diciembre</t>
  </si>
  <si>
    <t>Heladas, lluvia excesiva o extemporánea, sequía</t>
  </si>
  <si>
    <t xml:space="preserve">RENDIMIENTO (Cajas/há) </t>
  </si>
  <si>
    <t xml:space="preserve">Transplante </t>
  </si>
  <si>
    <t>Julio</t>
  </si>
  <si>
    <t>Colocación de polietileno</t>
  </si>
  <si>
    <t>Julio - Agosto</t>
  </si>
  <si>
    <t xml:space="preserve">Riego post trasplante </t>
  </si>
  <si>
    <t>Aplicación de fungicida</t>
  </si>
  <si>
    <t>Riego</t>
  </si>
  <si>
    <t>Aplicación de bioestimulante (2)</t>
  </si>
  <si>
    <t>Fertilizar en surco</t>
  </si>
  <si>
    <t>Riegos (4)</t>
  </si>
  <si>
    <t>Aplicación de insecticida</t>
  </si>
  <si>
    <t xml:space="preserve">Riego </t>
  </si>
  <si>
    <t>Aplicación de bioestimulante</t>
  </si>
  <si>
    <t>Cosecha corte, acarreo y carga</t>
  </si>
  <si>
    <t xml:space="preserve">Octubre - Diciembre </t>
  </si>
  <si>
    <t>Pasar cultivadora y mover surco</t>
  </si>
  <si>
    <t>Mayo - Junio</t>
  </si>
  <si>
    <t>Aplicación de fertilizante</t>
  </si>
  <si>
    <t>Melgadura, preparación de mesas</t>
  </si>
  <si>
    <t>Acequiadura</t>
  </si>
  <si>
    <t>Colocar plástico mulch y fertilizar</t>
  </si>
  <si>
    <t>Aporca</t>
  </si>
  <si>
    <t>SEMILLAS O PLANTIN</t>
  </si>
  <si>
    <t>Plantin ZAPALLO ITALIANO</t>
  </si>
  <si>
    <t>Mezcla Hortalicera 17-20-20</t>
  </si>
  <si>
    <t>Urea Granulada</t>
  </si>
  <si>
    <t>Fosfimax 40-20</t>
  </si>
  <si>
    <t>Basfoliar Algae SL</t>
  </si>
  <si>
    <t>FUNGICIDAS</t>
  </si>
  <si>
    <t>Junio-Septiembre</t>
  </si>
  <si>
    <t>Agosto-Septiembre</t>
  </si>
  <si>
    <t>Nemacur</t>
  </si>
  <si>
    <t>Pirimor</t>
  </si>
  <si>
    <t xml:space="preserve">Punto 70 WP </t>
  </si>
  <si>
    <t xml:space="preserve">Karate Zeon </t>
  </si>
  <si>
    <t>Nutrifarm Size Up</t>
  </si>
  <si>
    <t>Flower Power</t>
  </si>
  <si>
    <t>Polietileno para mulch de 0,03 mm</t>
  </si>
  <si>
    <t>Polietileno para túnel de 0,05 mm x 1,5 m</t>
  </si>
  <si>
    <t>Cajas plataneras</t>
  </si>
  <si>
    <t>Flete</t>
  </si>
  <si>
    <t>ZAPALLO ITALIANO PRIMOR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</si>
  <si>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</si>
  <si>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</si>
  <si>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</si>
  <si>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</si>
  <si>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</si>
  <si>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ponderado esperado de venta $7741, considera al producto colocado en el mercado mayorista (ODEPA 2022, precios octubre a diciembre).</t>
  </si>
  <si>
    <t>7. Producción a un 85% considernado perdidas de un 15%.</t>
  </si>
  <si>
    <t>8. Densidad de plantación 8333 plntas/ha (1,5 m X 0,8 m).</t>
  </si>
  <si>
    <t>9. Cajas con 60 unidades promedio</t>
  </si>
  <si>
    <t>ESCENARIOS COSTO UNITARIO  ($/CAJAS)</t>
  </si>
  <si>
    <t>Costo unitario ($/CAJAS)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</si>
</sst>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#,##0_ ;\-#,##0\ "/>
  </numFmts>
  <fonts count="2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5" fillId="0" borderId="16"/>
    <xf numFmtId="168" fontId="25" fillId="0" borderId="16" applyFont="0" applyFill="0" applyBorder="0" applyAlignment="0" applyProtection="0"/>
    <xf numFmtId="0" fontId="25" fillId="0" borderId="16"/>
  </cellStyleXfs>
  <cellXfs count="1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27" fillId="0" borderId="55" xfId="0" applyFont="1" applyFill="1" applyBorder="1"/>
    <xf numFmtId="0" fontId="27" fillId="0" borderId="55" xfId="0" applyFont="1" applyFill="1" applyBorder="1" applyAlignment="1">
      <alignment horizontal="center"/>
    </xf>
    <xf numFmtId="3" fontId="27" fillId="0" borderId="55" xfId="0" applyNumberFormat="1" applyFont="1" applyFill="1" applyBorder="1" applyAlignment="1">
      <alignment horizontal="right"/>
    </xf>
    <xf numFmtId="0" fontId="28" fillId="0" borderId="16" xfId="0" applyFont="1" applyBorder="1"/>
    <xf numFmtId="0" fontId="28" fillId="0" borderId="42" xfId="0" applyFont="1" applyBorder="1"/>
    <xf numFmtId="0" fontId="27" fillId="0" borderId="55" xfId="0" applyFont="1" applyFill="1" applyBorder="1" applyAlignment="1">
      <alignment horizontal="right"/>
    </xf>
    <xf numFmtId="3" fontId="27" fillId="0" borderId="55" xfId="0" applyNumberFormat="1" applyFont="1" applyBorder="1" applyAlignment="1">
      <alignment horizontal="right" vertical="center"/>
    </xf>
    <xf numFmtId="17" fontId="27" fillId="0" borderId="55" xfId="0" applyNumberFormat="1" applyFont="1" applyBorder="1" applyAlignment="1">
      <alignment horizontal="right" vertical="center"/>
    </xf>
    <xf numFmtId="169" fontId="27" fillId="0" borderId="55" xfId="0" applyNumberFormat="1" applyFont="1" applyFill="1" applyBorder="1" applyAlignment="1">
      <alignment horizontal="right" vertical="center"/>
    </xf>
    <xf numFmtId="0" fontId="27" fillId="0" borderId="55" xfId="0" applyFont="1" applyBorder="1" applyAlignment="1">
      <alignment horizontal="right" vertical="center" wrapText="1"/>
    </xf>
    <xf numFmtId="49" fontId="12" fillId="2" borderId="16" xfId="0" applyNumberFormat="1" applyFont="1" applyFill="1" applyBorder="1" applyAlignment="1">
      <alignment vertical="center"/>
    </xf>
    <xf numFmtId="0" fontId="14" fillId="2" borderId="16" xfId="0" applyFont="1" applyFill="1" applyBorder="1"/>
    <xf numFmtId="164" fontId="9" fillId="2" borderId="42" xfId="0" applyNumberFormat="1" applyFont="1" applyFill="1" applyBorder="1" applyAlignment="1">
      <alignment vertical="center"/>
    </xf>
    <xf numFmtId="0" fontId="27" fillId="0" borderId="55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 wrapText="1"/>
    </xf>
    <xf numFmtId="49" fontId="8" fillId="3" borderId="51" xfId="0" applyNumberFormat="1" applyFont="1" applyFill="1" applyBorder="1" applyAlignment="1">
      <alignment vertical="center"/>
    </xf>
    <xf numFmtId="3" fontId="8" fillId="3" borderId="5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0" xfId="0" applyNumberFormat="1" applyFont="1" applyFill="1" applyBorder="1" applyAlignment="1">
      <alignment vertical="center" wrapText="1"/>
    </xf>
    <xf numFmtId="49" fontId="5" fillId="2" borderId="54" xfId="0" applyNumberFormat="1" applyFont="1" applyFill="1" applyBorder="1" applyAlignment="1">
      <alignment vertical="center" wrapText="1"/>
    </xf>
    <xf numFmtId="49" fontId="7" fillId="3" borderId="50" xfId="0" applyNumberFormat="1" applyFont="1" applyFill="1" applyBorder="1" applyAlignment="1">
      <alignment horizontal="left" wrapText="1"/>
    </xf>
    <xf numFmtId="49" fontId="7" fillId="3" borderId="54" xfId="0" applyNumberFormat="1" applyFont="1" applyFill="1" applyBorder="1" applyAlignment="1">
      <alignment horizontal="left" wrapText="1"/>
    </xf>
    <xf numFmtId="49" fontId="5" fillId="2" borderId="50" xfId="0" applyNumberFormat="1" applyFont="1" applyFill="1" applyBorder="1" applyAlignment="1">
      <alignment vertical="center"/>
    </xf>
    <xf numFmtId="49" fontId="5" fillId="2" borderId="54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28" fillId="0" borderId="44" xfId="0" applyFont="1" applyBorder="1"/>
    <xf numFmtId="0" fontId="28" fillId="0" borderId="45" xfId="0" applyFont="1" applyBorder="1"/>
  </cellXfs>
  <cellStyles count="11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2 3" xfId="10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291894</xdr:colOff>
      <xdr:row>1</xdr:row>
      <xdr:rowOff>0</xdr:rowOff>
    </xdr:from>
    <xdr:to>
      <xdr:col>7</xdr:col>
      <xdr:colOff>7681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4" y="192036"/>
          <a:ext cx="5791815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zoomScale="124" zoomScaleNormal="124" workbookViewId="0">
      <selection activeCell="E125" sqref="E12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0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5" customFormat="1" ht="27.75" customHeight="1">
      <c r="A9" s="71"/>
      <c r="B9" s="72" t="s">
        <v>0</v>
      </c>
      <c r="C9" s="112" t="s">
        <v>130</v>
      </c>
      <c r="D9" s="73"/>
      <c r="E9" s="128" t="s">
        <v>88</v>
      </c>
      <c r="F9" s="129"/>
      <c r="G9" s="112">
        <v>2800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s="75" customFormat="1" ht="25.5" customHeight="1">
      <c r="A10" s="71"/>
      <c r="B10" s="76" t="s">
        <v>1</v>
      </c>
      <c r="C10" s="113" t="s">
        <v>85</v>
      </c>
      <c r="D10" s="73"/>
      <c r="E10" s="126" t="s">
        <v>2</v>
      </c>
      <c r="F10" s="127"/>
      <c r="G10" s="113" t="s">
        <v>86</v>
      </c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</row>
    <row r="11" spans="1:255" s="75" customFormat="1" ht="18" customHeight="1">
      <c r="A11" s="71"/>
      <c r="B11" s="76" t="s">
        <v>44</v>
      </c>
      <c r="C11" s="114" t="s">
        <v>62</v>
      </c>
      <c r="D11" s="73"/>
      <c r="E11" s="126" t="s">
        <v>74</v>
      </c>
      <c r="F11" s="127"/>
      <c r="G11" s="114">
        <v>7741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</row>
    <row r="12" spans="1:255" s="75" customFormat="1" ht="11.25" customHeight="1">
      <c r="A12" s="71"/>
      <c r="B12" s="76" t="s">
        <v>45</v>
      </c>
      <c r="C12" s="112" t="s">
        <v>63</v>
      </c>
      <c r="D12" s="73"/>
      <c r="E12" s="104" t="s">
        <v>51</v>
      </c>
      <c r="F12" s="105"/>
      <c r="G12" s="112">
        <f>G9*G11</f>
        <v>21674800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</row>
    <row r="13" spans="1:255" s="75" customFormat="1" ht="15" customHeight="1">
      <c r="A13" s="71"/>
      <c r="B13" s="76" t="s">
        <v>46</v>
      </c>
      <c r="C13" s="115" t="s">
        <v>48</v>
      </c>
      <c r="D13" s="73"/>
      <c r="E13" s="126" t="s">
        <v>3</v>
      </c>
      <c r="F13" s="127"/>
      <c r="G13" s="115" t="s">
        <v>64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</row>
    <row r="14" spans="1:255" s="75" customFormat="1" ht="15">
      <c r="A14" s="71"/>
      <c r="B14" s="76" t="s">
        <v>4</v>
      </c>
      <c r="C14" s="113" t="s">
        <v>75</v>
      </c>
      <c r="D14" s="73"/>
      <c r="E14" s="126" t="s">
        <v>5</v>
      </c>
      <c r="F14" s="127"/>
      <c r="G14" s="113" t="s">
        <v>86</v>
      </c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</row>
    <row r="15" spans="1:255" s="75" customFormat="1" ht="40.5" customHeight="1">
      <c r="A15" s="71"/>
      <c r="B15" s="76" t="s">
        <v>6</v>
      </c>
      <c r="C15" s="119" t="s">
        <v>50</v>
      </c>
      <c r="D15" s="73"/>
      <c r="E15" s="130" t="s">
        <v>7</v>
      </c>
      <c r="F15" s="131"/>
      <c r="G15" s="115" t="s">
        <v>87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</row>
    <row r="16" spans="1:255" ht="12" customHeight="1">
      <c r="A16" s="2"/>
      <c r="B16" s="77"/>
      <c r="C16" s="6"/>
      <c r="D16" s="7"/>
      <c r="E16" s="8"/>
      <c r="F16" s="8"/>
      <c r="G16" s="78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2" t="s">
        <v>53</v>
      </c>
      <c r="C17" s="133"/>
      <c r="D17" s="133"/>
      <c r="E17" s="133"/>
      <c r="F17" s="133"/>
      <c r="G17" s="13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79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0" t="s">
        <v>8</v>
      </c>
      <c r="C19" s="81"/>
      <c r="D19" s="82"/>
      <c r="E19" s="82"/>
      <c r="F19" s="83"/>
      <c r="G19" s="84"/>
    </row>
    <row r="20" spans="1:255" ht="24" customHeight="1">
      <c r="A20" s="5"/>
      <c r="B20" s="85" t="s">
        <v>9</v>
      </c>
      <c r="C20" s="86" t="s">
        <v>10</v>
      </c>
      <c r="D20" s="86" t="s">
        <v>11</v>
      </c>
      <c r="E20" s="85" t="s">
        <v>12</v>
      </c>
      <c r="F20" s="86" t="s">
        <v>13</v>
      </c>
      <c r="G20" s="85" t="s">
        <v>14</v>
      </c>
    </row>
    <row r="21" spans="1:255" s="100" customFormat="1" ht="12" customHeight="1">
      <c r="A21" s="94"/>
      <c r="B21" s="95" t="s">
        <v>89</v>
      </c>
      <c r="C21" s="96" t="s">
        <v>15</v>
      </c>
      <c r="D21" s="96">
        <v>10</v>
      </c>
      <c r="E21" s="96" t="s">
        <v>90</v>
      </c>
      <c r="F21" s="97">
        <v>25000</v>
      </c>
      <c r="G21" s="98">
        <f t="shared" ref="G21:G28" si="0">D21*F21</f>
        <v>250000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</row>
    <row r="22" spans="1:255" s="100" customFormat="1" ht="12" customHeight="1">
      <c r="A22" s="94"/>
      <c r="B22" s="95" t="s">
        <v>91</v>
      </c>
      <c r="C22" s="96" t="s">
        <v>15</v>
      </c>
      <c r="D22" s="96">
        <v>4</v>
      </c>
      <c r="E22" s="96" t="s">
        <v>92</v>
      </c>
      <c r="F22" s="97">
        <v>25000</v>
      </c>
      <c r="G22" s="98">
        <f t="shared" si="0"/>
        <v>100000</v>
      </c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</row>
    <row r="23" spans="1:255" s="100" customFormat="1" ht="12" customHeight="1">
      <c r="A23" s="94"/>
      <c r="B23" s="95" t="s">
        <v>93</v>
      </c>
      <c r="C23" s="96" t="s">
        <v>15</v>
      </c>
      <c r="D23" s="96">
        <v>1</v>
      </c>
      <c r="E23" s="96" t="s">
        <v>58</v>
      </c>
      <c r="F23" s="97">
        <v>25000</v>
      </c>
      <c r="G23" s="98">
        <f t="shared" si="0"/>
        <v>25000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s="100" customFormat="1" ht="12" customHeight="1">
      <c r="A24" s="94"/>
      <c r="B24" s="95" t="s">
        <v>94</v>
      </c>
      <c r="C24" s="96" t="s">
        <v>15</v>
      </c>
      <c r="D24" s="96">
        <v>3</v>
      </c>
      <c r="E24" s="96" t="s">
        <v>60</v>
      </c>
      <c r="F24" s="97">
        <v>25000</v>
      </c>
      <c r="G24" s="98">
        <f t="shared" si="0"/>
        <v>75000</v>
      </c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</row>
    <row r="25" spans="1:255" s="100" customFormat="1" ht="12" customHeight="1">
      <c r="A25" s="94"/>
      <c r="B25" s="95" t="s">
        <v>76</v>
      </c>
      <c r="C25" s="96" t="s">
        <v>15</v>
      </c>
      <c r="D25" s="96">
        <v>3</v>
      </c>
      <c r="E25" s="96" t="s">
        <v>60</v>
      </c>
      <c r="F25" s="97">
        <v>25000</v>
      </c>
      <c r="G25" s="98">
        <f t="shared" si="0"/>
        <v>75000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</row>
    <row r="26" spans="1:255" s="100" customFormat="1" ht="12" customHeight="1">
      <c r="A26" s="94"/>
      <c r="B26" s="95" t="s">
        <v>95</v>
      </c>
      <c r="C26" s="96" t="s">
        <v>15</v>
      </c>
      <c r="D26" s="96">
        <v>2</v>
      </c>
      <c r="E26" s="96" t="s">
        <v>66</v>
      </c>
      <c r="F26" s="97">
        <v>25000</v>
      </c>
      <c r="G26" s="98">
        <f t="shared" si="0"/>
        <v>50000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</row>
    <row r="27" spans="1:255" s="100" customFormat="1" ht="12" customHeight="1">
      <c r="A27" s="94"/>
      <c r="B27" s="95" t="s">
        <v>96</v>
      </c>
      <c r="C27" s="96" t="s">
        <v>15</v>
      </c>
      <c r="D27" s="96">
        <v>2</v>
      </c>
      <c r="E27" s="96" t="s">
        <v>66</v>
      </c>
      <c r="F27" s="97">
        <v>25000</v>
      </c>
      <c r="G27" s="98">
        <f t="shared" si="0"/>
        <v>50000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</row>
    <row r="28" spans="1:255" s="100" customFormat="1" ht="12" customHeight="1">
      <c r="A28" s="94"/>
      <c r="B28" s="95" t="s">
        <v>97</v>
      </c>
      <c r="C28" s="96" t="s">
        <v>15</v>
      </c>
      <c r="D28" s="96">
        <v>1</v>
      </c>
      <c r="E28" s="96" t="s">
        <v>66</v>
      </c>
      <c r="F28" s="97">
        <v>25000</v>
      </c>
      <c r="G28" s="98">
        <f t="shared" si="0"/>
        <v>25000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</row>
    <row r="29" spans="1:255" s="100" customFormat="1" ht="12" customHeight="1">
      <c r="A29" s="94"/>
      <c r="B29" s="95" t="s">
        <v>98</v>
      </c>
      <c r="C29" s="96" t="s">
        <v>15</v>
      </c>
      <c r="D29" s="96">
        <v>2</v>
      </c>
      <c r="E29" s="96" t="s">
        <v>67</v>
      </c>
      <c r="F29" s="97">
        <v>25000</v>
      </c>
      <c r="G29" s="98">
        <f t="shared" ref="G29:G34" si="1">D29*F29</f>
        <v>50000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</row>
    <row r="30" spans="1:255" s="100" customFormat="1" ht="12" customHeight="1">
      <c r="A30" s="94"/>
      <c r="B30" s="95" t="s">
        <v>99</v>
      </c>
      <c r="C30" s="96" t="s">
        <v>15</v>
      </c>
      <c r="D30" s="96">
        <v>2</v>
      </c>
      <c r="E30" s="96" t="s">
        <v>67</v>
      </c>
      <c r="F30" s="97">
        <v>25000</v>
      </c>
      <c r="G30" s="98">
        <f t="shared" si="1"/>
        <v>50000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</row>
    <row r="31" spans="1:255" s="100" customFormat="1" ht="12" customHeight="1">
      <c r="A31" s="94"/>
      <c r="B31" s="95" t="s">
        <v>97</v>
      </c>
      <c r="C31" s="96" t="s">
        <v>15</v>
      </c>
      <c r="D31" s="96">
        <v>1</v>
      </c>
      <c r="E31" s="96" t="s">
        <v>67</v>
      </c>
      <c r="F31" s="97">
        <v>25000</v>
      </c>
      <c r="G31" s="98">
        <f t="shared" si="1"/>
        <v>25000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</row>
    <row r="32" spans="1:255" s="100" customFormat="1" ht="12" customHeight="1">
      <c r="A32" s="94"/>
      <c r="B32" s="95" t="s">
        <v>100</v>
      </c>
      <c r="C32" s="96" t="s">
        <v>15</v>
      </c>
      <c r="D32" s="96">
        <v>2</v>
      </c>
      <c r="E32" s="96" t="s">
        <v>77</v>
      </c>
      <c r="F32" s="97">
        <v>25000</v>
      </c>
      <c r="G32" s="98">
        <f t="shared" si="1"/>
        <v>50000</v>
      </c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</row>
    <row r="33" spans="1:255" s="100" customFormat="1" ht="12" customHeight="1">
      <c r="A33" s="94"/>
      <c r="B33" s="95" t="s">
        <v>101</v>
      </c>
      <c r="C33" s="96" t="s">
        <v>15</v>
      </c>
      <c r="D33" s="96">
        <v>2</v>
      </c>
      <c r="E33" s="96" t="s">
        <v>77</v>
      </c>
      <c r="F33" s="97">
        <v>25000</v>
      </c>
      <c r="G33" s="98">
        <f t="shared" si="1"/>
        <v>50000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</row>
    <row r="34" spans="1:255" s="100" customFormat="1" ht="12" customHeight="1">
      <c r="A34" s="94"/>
      <c r="B34" s="95" t="s">
        <v>102</v>
      </c>
      <c r="C34" s="96" t="s">
        <v>15</v>
      </c>
      <c r="D34" s="96">
        <v>30</v>
      </c>
      <c r="E34" s="96" t="s">
        <v>103</v>
      </c>
      <c r="F34" s="97">
        <v>25000</v>
      </c>
      <c r="G34" s="98">
        <f t="shared" si="1"/>
        <v>750000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</row>
    <row r="35" spans="1:255" ht="11.25" customHeight="1">
      <c r="B35" s="16" t="s">
        <v>16</v>
      </c>
      <c r="C35" s="17"/>
      <c r="D35" s="17"/>
      <c r="E35" s="17"/>
      <c r="F35" s="18"/>
      <c r="G35" s="19">
        <f>SUM(G21:G34)</f>
        <v>1625000</v>
      </c>
    </row>
    <row r="36" spans="1:255" ht="15.75" customHeight="1">
      <c r="A36" s="5"/>
      <c r="B36" s="103"/>
      <c r="C36" s="14"/>
      <c r="D36" s="14"/>
      <c r="E36" s="14"/>
      <c r="F36" s="15"/>
      <c r="G36" s="15"/>
      <c r="K36" s="66"/>
    </row>
    <row r="37" spans="1:255" ht="12" customHeight="1">
      <c r="A37" s="5"/>
      <c r="B37" s="80" t="s">
        <v>54</v>
      </c>
      <c r="C37" s="81"/>
      <c r="D37" s="82"/>
      <c r="E37" s="82"/>
      <c r="F37" s="83"/>
      <c r="G37" s="84"/>
    </row>
    <row r="38" spans="1:255" ht="24" customHeight="1">
      <c r="A38" s="5"/>
      <c r="B38" s="85" t="s">
        <v>9</v>
      </c>
      <c r="C38" s="86" t="s">
        <v>10</v>
      </c>
      <c r="D38" s="86" t="s">
        <v>11</v>
      </c>
      <c r="E38" s="85" t="s">
        <v>12</v>
      </c>
      <c r="F38" s="86" t="s">
        <v>13</v>
      </c>
      <c r="G38" s="85" t="s">
        <v>14</v>
      </c>
    </row>
    <row r="39" spans="1:255" s="100" customFormat="1" ht="12" customHeight="1">
      <c r="A39" s="94"/>
      <c r="B39" s="95" t="s">
        <v>78</v>
      </c>
      <c r="C39" s="96" t="s">
        <v>79</v>
      </c>
      <c r="D39" s="96">
        <v>1</v>
      </c>
      <c r="E39" s="96" t="s">
        <v>66</v>
      </c>
      <c r="F39" s="97">
        <v>30000</v>
      </c>
      <c r="G39" s="98">
        <f t="shared" ref="G39:G40" si="2">D39*F39</f>
        <v>30000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</row>
    <row r="40" spans="1:255" s="100" customFormat="1" ht="12" customHeight="1">
      <c r="A40" s="94"/>
      <c r="B40" s="95" t="s">
        <v>104</v>
      </c>
      <c r="C40" s="96" t="s">
        <v>79</v>
      </c>
      <c r="D40" s="96">
        <v>2</v>
      </c>
      <c r="E40" s="96" t="s">
        <v>67</v>
      </c>
      <c r="F40" s="97">
        <v>30000</v>
      </c>
      <c r="G40" s="98">
        <f t="shared" si="2"/>
        <v>60000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  <c r="IT40" s="99"/>
      <c r="IU40" s="99"/>
    </row>
    <row r="41" spans="1:255" ht="11.25" customHeight="1">
      <c r="B41" s="16" t="s">
        <v>17</v>
      </c>
      <c r="C41" s="17"/>
      <c r="D41" s="17"/>
      <c r="E41" s="17"/>
      <c r="F41" s="18"/>
      <c r="G41" s="19">
        <f>SUM(G39:G40)</f>
        <v>90000</v>
      </c>
    </row>
    <row r="42" spans="1:255" ht="15.75" customHeight="1">
      <c r="A42" s="5"/>
      <c r="B42" s="13"/>
      <c r="C42" s="14"/>
      <c r="D42" s="14"/>
      <c r="E42" s="14"/>
      <c r="F42" s="15"/>
      <c r="G42" s="15"/>
      <c r="K42" s="66"/>
    </row>
    <row r="43" spans="1:255" ht="12" customHeight="1">
      <c r="A43" s="5"/>
      <c r="B43" s="80" t="s">
        <v>18</v>
      </c>
      <c r="C43" s="81"/>
      <c r="D43" s="82"/>
      <c r="E43" s="82"/>
      <c r="F43" s="83"/>
      <c r="G43" s="84"/>
    </row>
    <row r="44" spans="1:255" ht="24" customHeight="1">
      <c r="A44" s="5"/>
      <c r="B44" s="85" t="s">
        <v>9</v>
      </c>
      <c r="C44" s="86" t="s">
        <v>10</v>
      </c>
      <c r="D44" s="86" t="s">
        <v>11</v>
      </c>
      <c r="E44" s="85" t="s">
        <v>12</v>
      </c>
      <c r="F44" s="86" t="s">
        <v>13</v>
      </c>
      <c r="G44" s="85" t="s">
        <v>14</v>
      </c>
    </row>
    <row r="45" spans="1:255" s="100" customFormat="1" ht="12" customHeight="1">
      <c r="A45" s="94"/>
      <c r="B45" s="95" t="s">
        <v>65</v>
      </c>
      <c r="C45" s="96" t="s">
        <v>80</v>
      </c>
      <c r="D45" s="96">
        <v>0.4</v>
      </c>
      <c r="E45" s="96" t="s">
        <v>105</v>
      </c>
      <c r="F45" s="97">
        <v>157500</v>
      </c>
      <c r="G45" s="98">
        <f>+D45*F45</f>
        <v>63000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</row>
    <row r="46" spans="1:255" s="100" customFormat="1" ht="12" customHeight="1">
      <c r="A46" s="94"/>
      <c r="B46" s="95" t="s">
        <v>81</v>
      </c>
      <c r="C46" s="96" t="s">
        <v>80</v>
      </c>
      <c r="D46" s="96">
        <v>2</v>
      </c>
      <c r="E46" s="96" t="s">
        <v>105</v>
      </c>
      <c r="F46" s="97">
        <v>31500</v>
      </c>
      <c r="G46" s="98">
        <f t="shared" ref="G46:G47" si="3">+D46*F46</f>
        <v>63000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  <c r="IR46" s="99"/>
      <c r="IS46" s="99"/>
      <c r="IT46" s="99"/>
      <c r="IU46" s="99"/>
    </row>
    <row r="47" spans="1:255" s="100" customFormat="1" ht="12" customHeight="1">
      <c r="A47" s="94"/>
      <c r="B47" s="95" t="s">
        <v>106</v>
      </c>
      <c r="C47" s="96" t="s">
        <v>80</v>
      </c>
      <c r="D47" s="96">
        <v>1</v>
      </c>
      <c r="E47" s="96" t="s">
        <v>105</v>
      </c>
      <c r="F47" s="97">
        <v>26250</v>
      </c>
      <c r="G47" s="98">
        <f t="shared" si="3"/>
        <v>26250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  <c r="IR47" s="99"/>
      <c r="IS47" s="99"/>
      <c r="IT47" s="99"/>
      <c r="IU47" s="99"/>
    </row>
    <row r="48" spans="1:255" s="100" customFormat="1" ht="12" customHeight="1">
      <c r="A48" s="94"/>
      <c r="B48" s="95" t="s">
        <v>107</v>
      </c>
      <c r="C48" s="96" t="s">
        <v>80</v>
      </c>
      <c r="D48" s="96">
        <v>1</v>
      </c>
      <c r="E48" s="96" t="s">
        <v>105</v>
      </c>
      <c r="F48" s="97">
        <v>105000</v>
      </c>
      <c r="G48" s="98">
        <f>+D48*F48</f>
        <v>105000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  <c r="IR48" s="99"/>
      <c r="IS48" s="99"/>
      <c r="IT48" s="99"/>
      <c r="IU48" s="99"/>
    </row>
    <row r="49" spans="1:255" s="100" customFormat="1" ht="12" customHeight="1">
      <c r="A49" s="94"/>
      <c r="B49" s="95" t="s">
        <v>108</v>
      </c>
      <c r="C49" s="96" t="s">
        <v>80</v>
      </c>
      <c r="D49" s="96">
        <v>1</v>
      </c>
      <c r="E49" s="96" t="s">
        <v>105</v>
      </c>
      <c r="F49" s="97">
        <v>31500</v>
      </c>
      <c r="G49" s="98">
        <f t="shared" ref="G49:G51" si="4">+D49*F49</f>
        <v>31500</v>
      </c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</row>
    <row r="50" spans="1:255" s="100" customFormat="1" ht="12" customHeight="1">
      <c r="A50" s="94"/>
      <c r="B50" s="95" t="s">
        <v>109</v>
      </c>
      <c r="C50" s="96" t="s">
        <v>80</v>
      </c>
      <c r="D50" s="96">
        <v>0.4</v>
      </c>
      <c r="E50" s="96" t="s">
        <v>90</v>
      </c>
      <c r="F50" s="97">
        <v>157500</v>
      </c>
      <c r="G50" s="98">
        <f t="shared" si="4"/>
        <v>63000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  <c r="IR50" s="99"/>
      <c r="IS50" s="99"/>
      <c r="IT50" s="99"/>
      <c r="IU50" s="99"/>
    </row>
    <row r="51" spans="1:255" s="100" customFormat="1" ht="12" customHeight="1">
      <c r="A51" s="94"/>
      <c r="B51" s="95" t="s">
        <v>110</v>
      </c>
      <c r="C51" s="96" t="s">
        <v>80</v>
      </c>
      <c r="D51" s="96">
        <v>1</v>
      </c>
      <c r="E51" s="96" t="s">
        <v>58</v>
      </c>
      <c r="F51" s="97">
        <v>31500</v>
      </c>
      <c r="G51" s="98">
        <f t="shared" si="4"/>
        <v>31500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  <c r="IR51" s="99"/>
      <c r="IS51" s="99"/>
      <c r="IT51" s="99"/>
      <c r="IU51" s="99"/>
    </row>
    <row r="52" spans="1:255" ht="12" customHeight="1">
      <c r="A52" s="32"/>
      <c r="B52" s="121" t="s">
        <v>19</v>
      </c>
      <c r="C52" s="67"/>
      <c r="D52" s="67"/>
      <c r="E52" s="67"/>
      <c r="F52" s="68"/>
      <c r="G52" s="122">
        <f>SUM(G45:G51)</f>
        <v>383250</v>
      </c>
    </row>
    <row r="53" spans="1:255" ht="12" customHeight="1">
      <c r="A53" s="32"/>
      <c r="B53" s="103"/>
      <c r="C53" s="14"/>
      <c r="D53" s="14"/>
      <c r="E53" s="14"/>
      <c r="F53" s="15"/>
      <c r="G53" s="15"/>
    </row>
    <row r="54" spans="1:255" ht="12" customHeight="1">
      <c r="A54" s="5"/>
      <c r="B54" s="80" t="s">
        <v>20</v>
      </c>
      <c r="C54" s="81"/>
      <c r="D54" s="82"/>
      <c r="E54" s="82"/>
      <c r="F54" s="83"/>
      <c r="G54" s="84"/>
    </row>
    <row r="55" spans="1:255" ht="24" customHeight="1">
      <c r="A55" s="5"/>
      <c r="B55" s="85" t="s">
        <v>21</v>
      </c>
      <c r="C55" s="86" t="s">
        <v>22</v>
      </c>
      <c r="D55" s="86" t="s">
        <v>23</v>
      </c>
      <c r="E55" s="85" t="s">
        <v>12</v>
      </c>
      <c r="F55" s="86" t="s">
        <v>13</v>
      </c>
      <c r="G55" s="85" t="s">
        <v>14</v>
      </c>
    </row>
    <row r="56" spans="1:255" s="100" customFormat="1" ht="12" customHeight="1">
      <c r="A56" s="94"/>
      <c r="B56" s="123" t="s">
        <v>111</v>
      </c>
      <c r="C56" s="96"/>
      <c r="D56" s="96"/>
      <c r="E56" s="96"/>
      <c r="F56" s="97"/>
      <c r="G56" s="98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</row>
    <row r="57" spans="1:255" s="100" customFormat="1" ht="12" customHeight="1">
      <c r="A57" s="94"/>
      <c r="B57" s="120" t="s">
        <v>112</v>
      </c>
      <c r="C57" s="96" t="s">
        <v>82</v>
      </c>
      <c r="D57" s="96">
        <v>8333</v>
      </c>
      <c r="E57" s="96" t="s">
        <v>90</v>
      </c>
      <c r="F57" s="97">
        <v>200</v>
      </c>
      <c r="G57" s="98">
        <f t="shared" ref="G57:G76" si="5">+D57*F57</f>
        <v>1666600</v>
      </c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</row>
    <row r="58" spans="1:255" s="100" customFormat="1" ht="12" customHeight="1">
      <c r="A58" s="94"/>
      <c r="B58" s="123" t="s">
        <v>55</v>
      </c>
      <c r="C58" s="96"/>
      <c r="D58" s="96"/>
      <c r="E58" s="96"/>
      <c r="F58" s="97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</row>
    <row r="59" spans="1:255" s="100" customFormat="1" ht="12" customHeight="1">
      <c r="A59" s="94"/>
      <c r="B59" s="120" t="s">
        <v>113</v>
      </c>
      <c r="C59" s="96" t="s">
        <v>49</v>
      </c>
      <c r="D59" s="96">
        <v>500</v>
      </c>
      <c r="E59" s="96" t="s">
        <v>90</v>
      </c>
      <c r="F59" s="97">
        <v>1118</v>
      </c>
      <c r="G59" s="98">
        <f t="shared" si="5"/>
        <v>559000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</row>
    <row r="60" spans="1:255" s="100" customFormat="1" ht="12" customHeight="1">
      <c r="A60" s="94"/>
      <c r="B60" s="120" t="s">
        <v>57</v>
      </c>
      <c r="C60" s="96" t="s">
        <v>49</v>
      </c>
      <c r="D60" s="96">
        <v>400</v>
      </c>
      <c r="E60" s="96" t="s">
        <v>77</v>
      </c>
      <c r="F60" s="97">
        <v>1711.2</v>
      </c>
      <c r="G60" s="98">
        <f t="shared" si="5"/>
        <v>684480</v>
      </c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</row>
    <row r="61" spans="1:255" s="100" customFormat="1" ht="12" customHeight="1">
      <c r="A61" s="94"/>
      <c r="B61" s="120" t="s">
        <v>56</v>
      </c>
      <c r="C61" s="96" t="s">
        <v>49</v>
      </c>
      <c r="D61" s="96">
        <v>200</v>
      </c>
      <c r="E61" s="96" t="s">
        <v>66</v>
      </c>
      <c r="F61" s="97">
        <v>1566</v>
      </c>
      <c r="G61" s="98">
        <f t="shared" si="5"/>
        <v>313200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</row>
    <row r="62" spans="1:255" s="100" customFormat="1" ht="12" customHeight="1">
      <c r="A62" s="94"/>
      <c r="B62" s="120" t="s">
        <v>114</v>
      </c>
      <c r="C62" s="96" t="s">
        <v>49</v>
      </c>
      <c r="D62" s="96">
        <v>400</v>
      </c>
      <c r="E62" s="96" t="s">
        <v>69</v>
      </c>
      <c r="F62" s="97">
        <v>1038</v>
      </c>
      <c r="G62" s="98">
        <f t="shared" si="5"/>
        <v>415200</v>
      </c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</row>
    <row r="63" spans="1:255" s="100" customFormat="1" ht="12" customHeight="1">
      <c r="A63" s="94"/>
      <c r="B63" s="120" t="s">
        <v>115</v>
      </c>
      <c r="C63" s="96" t="s">
        <v>84</v>
      </c>
      <c r="D63" s="96">
        <v>9</v>
      </c>
      <c r="E63" s="96" t="s">
        <v>66</v>
      </c>
      <c r="F63" s="97">
        <v>18550</v>
      </c>
      <c r="G63" s="98">
        <f t="shared" si="5"/>
        <v>166950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</row>
    <row r="64" spans="1:255" s="100" customFormat="1" ht="12" customHeight="1">
      <c r="A64" s="94"/>
      <c r="B64" s="120" t="s">
        <v>116</v>
      </c>
      <c r="C64" s="96" t="s">
        <v>84</v>
      </c>
      <c r="D64" s="96">
        <v>5</v>
      </c>
      <c r="E64" s="96" t="s">
        <v>66</v>
      </c>
      <c r="F64" s="97">
        <v>12480</v>
      </c>
      <c r="G64" s="98">
        <f t="shared" si="5"/>
        <v>62400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</row>
    <row r="65" spans="1:255" s="100" customFormat="1" ht="12" customHeight="1">
      <c r="A65" s="94"/>
      <c r="B65" s="123" t="s">
        <v>117</v>
      </c>
      <c r="C65" s="96"/>
      <c r="D65" s="96"/>
      <c r="E65" s="96"/>
      <c r="F65" s="97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99"/>
      <c r="GW65" s="99"/>
      <c r="GX65" s="99"/>
      <c r="GY65" s="99"/>
      <c r="GZ65" s="99"/>
      <c r="HA65" s="99"/>
      <c r="HB65" s="99"/>
      <c r="HC65" s="99"/>
      <c r="HD65" s="99"/>
      <c r="HE65" s="99"/>
      <c r="HF65" s="99"/>
      <c r="HG65" s="99"/>
      <c r="HH65" s="99"/>
      <c r="HI65" s="99"/>
      <c r="HJ65" s="99"/>
      <c r="HK65" s="99"/>
      <c r="HL65" s="99"/>
      <c r="HM65" s="99"/>
      <c r="HN65" s="99"/>
      <c r="HO65" s="99"/>
      <c r="HP65" s="99"/>
      <c r="HQ65" s="99"/>
      <c r="HR65" s="99"/>
      <c r="HS65" s="99"/>
      <c r="HT65" s="99"/>
      <c r="HU65" s="99"/>
      <c r="HV65" s="99"/>
      <c r="HW65" s="99"/>
      <c r="HX65" s="99"/>
      <c r="HY65" s="99"/>
      <c r="HZ65" s="99"/>
      <c r="IA65" s="99"/>
      <c r="IB65" s="99"/>
      <c r="IC65" s="99"/>
      <c r="ID65" s="99"/>
      <c r="IE65" s="99"/>
      <c r="IF65" s="99"/>
      <c r="IG65" s="99"/>
      <c r="IH65" s="99"/>
      <c r="II65" s="99"/>
      <c r="IJ65" s="99"/>
      <c r="IK65" s="99"/>
      <c r="IL65" s="99"/>
      <c r="IM65" s="99"/>
      <c r="IN65" s="99"/>
      <c r="IO65" s="99"/>
      <c r="IP65" s="99"/>
      <c r="IQ65" s="99"/>
      <c r="IR65" s="99"/>
      <c r="IS65" s="99"/>
      <c r="IT65" s="99"/>
      <c r="IU65" s="99"/>
    </row>
    <row r="66" spans="1:255" s="100" customFormat="1" ht="12" customHeight="1">
      <c r="A66" s="94"/>
      <c r="B66" s="120" t="s">
        <v>70</v>
      </c>
      <c r="C66" s="96" t="s">
        <v>84</v>
      </c>
      <c r="D66" s="96">
        <v>0.5</v>
      </c>
      <c r="E66" s="96" t="s">
        <v>118</v>
      </c>
      <c r="F66" s="97">
        <v>86690</v>
      </c>
      <c r="G66" s="98">
        <f t="shared" si="5"/>
        <v>43345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99"/>
      <c r="GW66" s="99"/>
      <c r="GX66" s="99"/>
      <c r="GY66" s="99"/>
      <c r="GZ66" s="99"/>
      <c r="HA66" s="99"/>
      <c r="HB66" s="99"/>
      <c r="HC66" s="99"/>
      <c r="HD66" s="99"/>
      <c r="HE66" s="99"/>
      <c r="HF66" s="99"/>
      <c r="HG66" s="99"/>
      <c r="HH66" s="99"/>
      <c r="HI66" s="99"/>
      <c r="HJ66" s="99"/>
      <c r="HK66" s="99"/>
      <c r="HL66" s="99"/>
      <c r="HM66" s="99"/>
      <c r="HN66" s="99"/>
      <c r="HO66" s="99"/>
      <c r="HP66" s="99"/>
      <c r="HQ66" s="99"/>
      <c r="HR66" s="99"/>
      <c r="HS66" s="99"/>
      <c r="HT66" s="99"/>
      <c r="HU66" s="99"/>
      <c r="HV66" s="99"/>
      <c r="HW66" s="99"/>
      <c r="HX66" s="99"/>
      <c r="HY66" s="99"/>
      <c r="HZ66" s="99"/>
      <c r="IA66" s="99"/>
      <c r="IB66" s="99"/>
      <c r="IC66" s="99"/>
      <c r="ID66" s="99"/>
      <c r="IE66" s="99"/>
      <c r="IF66" s="99"/>
      <c r="IG66" s="99"/>
      <c r="IH66" s="99"/>
      <c r="II66" s="99"/>
      <c r="IJ66" s="99"/>
      <c r="IK66" s="99"/>
      <c r="IL66" s="99"/>
      <c r="IM66" s="99"/>
      <c r="IN66" s="99"/>
      <c r="IO66" s="99"/>
      <c r="IP66" s="99"/>
      <c r="IQ66" s="99"/>
      <c r="IR66" s="99"/>
      <c r="IS66" s="99"/>
      <c r="IT66" s="99"/>
      <c r="IU66" s="99"/>
    </row>
    <row r="67" spans="1:255" s="100" customFormat="1" ht="12" customHeight="1">
      <c r="A67" s="94"/>
      <c r="B67" s="120" t="s">
        <v>71</v>
      </c>
      <c r="C67" s="96" t="s">
        <v>84</v>
      </c>
      <c r="D67" s="96">
        <v>1</v>
      </c>
      <c r="E67" s="96" t="s">
        <v>60</v>
      </c>
      <c r="F67" s="97">
        <v>111340</v>
      </c>
      <c r="G67" s="98">
        <f t="shared" si="5"/>
        <v>111340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99"/>
      <c r="GW67" s="99"/>
      <c r="GX67" s="99"/>
      <c r="GY67" s="99"/>
      <c r="GZ67" s="99"/>
      <c r="HA67" s="99"/>
      <c r="HB67" s="99"/>
      <c r="HC67" s="99"/>
      <c r="HD67" s="99"/>
      <c r="HE67" s="99"/>
      <c r="HF67" s="99"/>
      <c r="HG67" s="99"/>
      <c r="HH67" s="99"/>
      <c r="HI67" s="99"/>
      <c r="HJ67" s="99"/>
      <c r="HK67" s="99"/>
      <c r="HL67" s="99"/>
      <c r="HM67" s="99"/>
      <c r="HN67" s="99"/>
      <c r="HO67" s="99"/>
      <c r="HP67" s="99"/>
      <c r="HQ67" s="99"/>
      <c r="HR67" s="99"/>
      <c r="HS67" s="99"/>
      <c r="HT67" s="99"/>
      <c r="HU67" s="99"/>
      <c r="HV67" s="99"/>
      <c r="HW67" s="99"/>
      <c r="HX67" s="99"/>
      <c r="HY67" s="99"/>
      <c r="HZ67" s="99"/>
      <c r="IA67" s="99"/>
      <c r="IB67" s="99"/>
      <c r="IC67" s="99"/>
      <c r="ID67" s="99"/>
      <c r="IE67" s="99"/>
      <c r="IF67" s="99"/>
      <c r="IG67" s="99"/>
      <c r="IH67" s="99"/>
      <c r="II67" s="99"/>
      <c r="IJ67" s="99"/>
      <c r="IK67" s="99"/>
      <c r="IL67" s="99"/>
      <c r="IM67" s="99"/>
      <c r="IN67" s="99"/>
      <c r="IO67" s="99"/>
      <c r="IP67" s="99"/>
      <c r="IQ67" s="99"/>
      <c r="IR67" s="99"/>
      <c r="IS67" s="99"/>
      <c r="IT67" s="99"/>
      <c r="IU67" s="99"/>
    </row>
    <row r="68" spans="1:255" s="100" customFormat="1" ht="12" customHeight="1">
      <c r="A68" s="94"/>
      <c r="B68" s="120" t="s">
        <v>72</v>
      </c>
      <c r="C68" s="96" t="s">
        <v>49</v>
      </c>
      <c r="D68" s="96">
        <v>3</v>
      </c>
      <c r="E68" s="96" t="s">
        <v>119</v>
      </c>
      <c r="F68" s="97">
        <v>46090</v>
      </c>
      <c r="G68" s="98">
        <f t="shared" si="5"/>
        <v>138270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99"/>
      <c r="GW68" s="99"/>
      <c r="GX68" s="99"/>
      <c r="GY68" s="99"/>
      <c r="GZ68" s="99"/>
      <c r="HA68" s="99"/>
      <c r="HB68" s="99"/>
      <c r="HC68" s="99"/>
      <c r="HD68" s="99"/>
      <c r="HE68" s="99"/>
      <c r="HF68" s="99"/>
      <c r="HG68" s="99"/>
      <c r="HH68" s="99"/>
      <c r="HI68" s="99"/>
      <c r="HJ68" s="99"/>
      <c r="HK68" s="99"/>
      <c r="HL68" s="99"/>
      <c r="HM68" s="99"/>
      <c r="HN68" s="99"/>
      <c r="HO68" s="99"/>
      <c r="HP68" s="99"/>
      <c r="HQ68" s="99"/>
      <c r="HR68" s="99"/>
      <c r="HS68" s="99"/>
      <c r="HT68" s="99"/>
      <c r="HU68" s="99"/>
      <c r="HV68" s="99"/>
      <c r="HW68" s="99"/>
      <c r="HX68" s="99"/>
      <c r="HY68" s="99"/>
      <c r="HZ68" s="99"/>
      <c r="IA68" s="99"/>
      <c r="IB68" s="99"/>
      <c r="IC68" s="99"/>
      <c r="ID68" s="99"/>
      <c r="IE68" s="99"/>
      <c r="IF68" s="99"/>
      <c r="IG68" s="99"/>
      <c r="IH68" s="99"/>
      <c r="II68" s="99"/>
      <c r="IJ68" s="99"/>
      <c r="IK68" s="99"/>
      <c r="IL68" s="99"/>
      <c r="IM68" s="99"/>
      <c r="IN68" s="99"/>
      <c r="IO68" s="99"/>
      <c r="IP68" s="99"/>
      <c r="IQ68" s="99"/>
      <c r="IR68" s="99"/>
      <c r="IS68" s="99"/>
      <c r="IT68" s="99"/>
      <c r="IU68" s="99"/>
    </row>
    <row r="69" spans="1:255" s="100" customFormat="1" ht="12" customHeight="1">
      <c r="A69" s="94"/>
      <c r="B69" s="123" t="s">
        <v>59</v>
      </c>
      <c r="C69" s="96"/>
      <c r="D69" s="96"/>
      <c r="E69" s="96"/>
      <c r="F69" s="97"/>
      <c r="G69" s="98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99"/>
      <c r="GW69" s="99"/>
      <c r="GX69" s="99"/>
      <c r="GY69" s="99"/>
      <c r="GZ69" s="99"/>
      <c r="HA69" s="99"/>
      <c r="HB69" s="99"/>
      <c r="HC69" s="99"/>
      <c r="HD69" s="99"/>
      <c r="HE69" s="99"/>
      <c r="HF69" s="99"/>
      <c r="HG69" s="99"/>
      <c r="HH69" s="99"/>
      <c r="HI69" s="99"/>
      <c r="HJ69" s="99"/>
      <c r="HK69" s="99"/>
      <c r="HL69" s="99"/>
      <c r="HM69" s="99"/>
      <c r="HN69" s="99"/>
      <c r="HO69" s="99"/>
      <c r="HP69" s="99"/>
      <c r="HQ69" s="99"/>
      <c r="HR69" s="99"/>
      <c r="HS69" s="99"/>
      <c r="HT69" s="99"/>
      <c r="HU69" s="99"/>
      <c r="HV69" s="99"/>
      <c r="HW69" s="99"/>
      <c r="HX69" s="99"/>
      <c r="HY69" s="99"/>
      <c r="HZ69" s="99"/>
      <c r="IA69" s="99"/>
      <c r="IB69" s="99"/>
      <c r="IC69" s="99"/>
      <c r="ID69" s="99"/>
      <c r="IE69" s="99"/>
      <c r="IF69" s="99"/>
      <c r="IG69" s="99"/>
      <c r="IH69" s="99"/>
      <c r="II69" s="99"/>
      <c r="IJ69" s="99"/>
      <c r="IK69" s="99"/>
      <c r="IL69" s="99"/>
      <c r="IM69" s="99"/>
      <c r="IN69" s="99"/>
      <c r="IO69" s="99"/>
      <c r="IP69" s="99"/>
      <c r="IQ69" s="99"/>
      <c r="IR69" s="99"/>
      <c r="IS69" s="99"/>
      <c r="IT69" s="99"/>
      <c r="IU69" s="99"/>
    </row>
    <row r="70" spans="1:255" s="100" customFormat="1" ht="12" customHeight="1">
      <c r="A70" s="94"/>
      <c r="B70" s="120" t="s">
        <v>120</v>
      </c>
      <c r="C70" s="96" t="s">
        <v>84</v>
      </c>
      <c r="D70" s="96">
        <v>10</v>
      </c>
      <c r="E70" s="96" t="s">
        <v>105</v>
      </c>
      <c r="F70" s="97">
        <v>13804</v>
      </c>
      <c r="G70" s="98">
        <f t="shared" si="5"/>
        <v>138040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99"/>
      <c r="GW70" s="99"/>
      <c r="GX70" s="99"/>
      <c r="GY70" s="99"/>
      <c r="GZ70" s="99"/>
      <c r="HA70" s="99"/>
      <c r="HB70" s="99"/>
      <c r="HC70" s="99"/>
      <c r="HD70" s="99"/>
      <c r="HE70" s="99"/>
      <c r="HF70" s="99"/>
      <c r="HG70" s="99"/>
      <c r="HH70" s="99"/>
      <c r="HI70" s="99"/>
      <c r="HJ70" s="99"/>
      <c r="HK70" s="99"/>
      <c r="HL70" s="99"/>
      <c r="HM70" s="99"/>
      <c r="HN70" s="99"/>
      <c r="HO70" s="99"/>
      <c r="HP70" s="99"/>
      <c r="HQ70" s="99"/>
      <c r="HR70" s="99"/>
      <c r="HS70" s="99"/>
      <c r="HT70" s="99"/>
      <c r="HU70" s="99"/>
      <c r="HV70" s="99"/>
      <c r="HW70" s="99"/>
      <c r="HX70" s="99"/>
      <c r="HY70" s="99"/>
      <c r="HZ70" s="99"/>
      <c r="IA70" s="99"/>
      <c r="IB70" s="99"/>
      <c r="IC70" s="99"/>
      <c r="ID70" s="99"/>
      <c r="IE70" s="99"/>
      <c r="IF70" s="99"/>
      <c r="IG70" s="99"/>
      <c r="IH70" s="99"/>
      <c r="II70" s="99"/>
      <c r="IJ70" s="99"/>
      <c r="IK70" s="99"/>
      <c r="IL70" s="99"/>
      <c r="IM70" s="99"/>
      <c r="IN70" s="99"/>
      <c r="IO70" s="99"/>
      <c r="IP70" s="99"/>
      <c r="IQ70" s="99"/>
      <c r="IR70" s="99"/>
      <c r="IS70" s="99"/>
      <c r="IT70" s="99"/>
      <c r="IU70" s="99"/>
    </row>
    <row r="71" spans="1:255" s="100" customFormat="1" ht="12" customHeight="1">
      <c r="A71" s="94"/>
      <c r="B71" s="120" t="s">
        <v>121</v>
      </c>
      <c r="C71" s="96" t="s">
        <v>49</v>
      </c>
      <c r="D71" s="96">
        <v>1</v>
      </c>
      <c r="E71" s="96" t="s">
        <v>60</v>
      </c>
      <c r="F71" s="97">
        <v>121260</v>
      </c>
      <c r="G71" s="98">
        <f t="shared" si="5"/>
        <v>121260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99"/>
      <c r="GW71" s="99"/>
      <c r="GX71" s="99"/>
      <c r="GY71" s="99"/>
      <c r="GZ71" s="99"/>
      <c r="HA71" s="99"/>
      <c r="HB71" s="99"/>
      <c r="HC71" s="99"/>
      <c r="HD71" s="99"/>
      <c r="HE71" s="99"/>
      <c r="HF71" s="99"/>
      <c r="HG71" s="99"/>
      <c r="HH71" s="99"/>
      <c r="HI71" s="99"/>
      <c r="HJ71" s="99"/>
      <c r="HK71" s="99"/>
      <c r="HL71" s="99"/>
      <c r="HM71" s="99"/>
      <c r="HN71" s="99"/>
      <c r="HO71" s="99"/>
      <c r="HP71" s="99"/>
      <c r="HQ71" s="99"/>
      <c r="HR71" s="99"/>
      <c r="HS71" s="99"/>
      <c r="HT71" s="99"/>
      <c r="HU71" s="99"/>
      <c r="HV71" s="99"/>
      <c r="HW71" s="99"/>
      <c r="HX71" s="99"/>
      <c r="HY71" s="99"/>
      <c r="HZ71" s="99"/>
      <c r="IA71" s="99"/>
      <c r="IB71" s="99"/>
      <c r="IC71" s="99"/>
      <c r="ID71" s="99"/>
      <c r="IE71" s="99"/>
      <c r="IF71" s="99"/>
      <c r="IG71" s="99"/>
      <c r="IH71" s="99"/>
      <c r="II71" s="99"/>
      <c r="IJ71" s="99"/>
      <c r="IK71" s="99"/>
      <c r="IL71" s="99"/>
      <c r="IM71" s="99"/>
      <c r="IN71" s="99"/>
      <c r="IO71" s="99"/>
      <c r="IP71" s="99"/>
      <c r="IQ71" s="99"/>
      <c r="IR71" s="99"/>
      <c r="IS71" s="99"/>
      <c r="IT71" s="99"/>
      <c r="IU71" s="99"/>
    </row>
    <row r="72" spans="1:255" s="100" customFormat="1" ht="12" customHeight="1">
      <c r="A72" s="94"/>
      <c r="B72" s="120" t="s">
        <v>122</v>
      </c>
      <c r="C72" s="96" t="s">
        <v>49</v>
      </c>
      <c r="D72" s="96">
        <v>0.5</v>
      </c>
      <c r="E72" s="96" t="s">
        <v>60</v>
      </c>
      <c r="F72" s="97">
        <v>76560</v>
      </c>
      <c r="G72" s="98">
        <f t="shared" si="5"/>
        <v>38280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</row>
    <row r="73" spans="1:255" s="100" customFormat="1" ht="12" customHeight="1">
      <c r="A73" s="94"/>
      <c r="B73" s="120" t="s">
        <v>123</v>
      </c>
      <c r="C73" s="96" t="s">
        <v>84</v>
      </c>
      <c r="D73" s="96">
        <v>1</v>
      </c>
      <c r="E73" s="96" t="s">
        <v>60</v>
      </c>
      <c r="F73" s="97">
        <v>47150</v>
      </c>
      <c r="G73" s="98">
        <f t="shared" si="5"/>
        <v>47150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</row>
    <row r="74" spans="1:255" s="100" customFormat="1" ht="12" customHeight="1">
      <c r="A74" s="94"/>
      <c r="B74" s="123" t="s">
        <v>25</v>
      </c>
      <c r="C74" s="96"/>
      <c r="D74" s="96"/>
      <c r="E74" s="96"/>
      <c r="F74" s="97"/>
      <c r="G74" s="98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99"/>
      <c r="GW74" s="99"/>
      <c r="GX74" s="99"/>
      <c r="GY74" s="99"/>
      <c r="GZ74" s="99"/>
      <c r="HA74" s="99"/>
      <c r="HB74" s="99"/>
      <c r="HC74" s="99"/>
      <c r="HD74" s="99"/>
      <c r="HE74" s="99"/>
      <c r="HF74" s="99"/>
      <c r="HG74" s="99"/>
      <c r="HH74" s="99"/>
      <c r="HI74" s="99"/>
      <c r="HJ74" s="99"/>
      <c r="HK74" s="99"/>
      <c r="HL74" s="99"/>
      <c r="HM74" s="99"/>
      <c r="HN74" s="99"/>
      <c r="HO74" s="99"/>
      <c r="HP74" s="99"/>
      <c r="HQ74" s="99"/>
      <c r="HR74" s="99"/>
      <c r="HS74" s="99"/>
      <c r="HT74" s="99"/>
      <c r="HU74" s="99"/>
      <c r="HV74" s="99"/>
      <c r="HW74" s="99"/>
      <c r="HX74" s="99"/>
      <c r="HY74" s="99"/>
      <c r="HZ74" s="99"/>
      <c r="IA74" s="99"/>
      <c r="IB74" s="99"/>
      <c r="IC74" s="99"/>
      <c r="ID74" s="99"/>
      <c r="IE74" s="99"/>
      <c r="IF74" s="99"/>
      <c r="IG74" s="99"/>
      <c r="IH74" s="99"/>
      <c r="II74" s="99"/>
      <c r="IJ74" s="99"/>
      <c r="IK74" s="99"/>
      <c r="IL74" s="99"/>
      <c r="IM74" s="99"/>
      <c r="IN74" s="99"/>
      <c r="IO74" s="99"/>
      <c r="IP74" s="99"/>
      <c r="IQ74" s="99"/>
      <c r="IR74" s="99"/>
      <c r="IS74" s="99"/>
      <c r="IT74" s="99"/>
      <c r="IU74" s="99"/>
    </row>
    <row r="75" spans="1:255" s="100" customFormat="1" ht="12" customHeight="1">
      <c r="A75" s="94"/>
      <c r="B75" s="120" t="s">
        <v>124</v>
      </c>
      <c r="C75" s="96" t="s">
        <v>84</v>
      </c>
      <c r="D75" s="96">
        <v>6</v>
      </c>
      <c r="E75" s="96" t="s">
        <v>83</v>
      </c>
      <c r="F75" s="97">
        <v>14607.5</v>
      </c>
      <c r="G75" s="98">
        <f t="shared" si="5"/>
        <v>87645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</row>
    <row r="76" spans="1:255" s="100" customFormat="1" ht="12" customHeight="1">
      <c r="A76" s="94"/>
      <c r="B76" s="120" t="s">
        <v>125</v>
      </c>
      <c r="C76" s="96" t="s">
        <v>84</v>
      </c>
      <c r="D76" s="96">
        <v>2</v>
      </c>
      <c r="E76" s="96" t="s">
        <v>66</v>
      </c>
      <c r="F76" s="97">
        <v>25000</v>
      </c>
      <c r="G76" s="98">
        <f t="shared" si="5"/>
        <v>50000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99"/>
      <c r="GW76" s="99"/>
      <c r="GX76" s="99"/>
      <c r="GY76" s="99"/>
      <c r="GZ76" s="99"/>
      <c r="HA76" s="99"/>
      <c r="HB76" s="99"/>
      <c r="HC76" s="99"/>
      <c r="HD76" s="99"/>
      <c r="HE76" s="99"/>
      <c r="HF76" s="99"/>
      <c r="HG76" s="99"/>
      <c r="HH76" s="99"/>
      <c r="HI76" s="99"/>
      <c r="HJ76" s="99"/>
      <c r="HK76" s="99"/>
      <c r="HL76" s="99"/>
      <c r="HM76" s="99"/>
      <c r="HN76" s="99"/>
      <c r="HO76" s="99"/>
      <c r="HP76" s="99"/>
      <c r="HQ76" s="99"/>
      <c r="HR76" s="99"/>
      <c r="HS76" s="99"/>
      <c r="HT76" s="99"/>
      <c r="HU76" s="99"/>
      <c r="HV76" s="99"/>
      <c r="HW76" s="99"/>
      <c r="HX76" s="99"/>
      <c r="HY76" s="99"/>
      <c r="HZ76" s="99"/>
      <c r="IA76" s="99"/>
      <c r="IB76" s="99"/>
      <c r="IC76" s="99"/>
      <c r="ID76" s="99"/>
      <c r="IE76" s="99"/>
      <c r="IF76" s="99"/>
      <c r="IG76" s="99"/>
      <c r="IH76" s="99"/>
      <c r="II76" s="99"/>
      <c r="IJ76" s="99"/>
      <c r="IK76" s="99"/>
      <c r="IL76" s="99"/>
      <c r="IM76" s="99"/>
      <c r="IN76" s="99"/>
      <c r="IO76" s="99"/>
      <c r="IP76" s="99"/>
      <c r="IQ76" s="99"/>
      <c r="IR76" s="99"/>
      <c r="IS76" s="99"/>
      <c r="IT76" s="99"/>
      <c r="IU76" s="99"/>
    </row>
    <row r="77" spans="1:255" ht="11.25" customHeight="1">
      <c r="B77" s="16" t="s">
        <v>24</v>
      </c>
      <c r="C77" s="17"/>
      <c r="D77" s="17"/>
      <c r="E77" s="17"/>
      <c r="F77" s="18"/>
      <c r="G77" s="19">
        <f>SUM(G56:G76)</f>
        <v>4643160</v>
      </c>
    </row>
    <row r="78" spans="1:255" ht="11.25" customHeight="1">
      <c r="B78" s="103"/>
      <c r="C78" s="14"/>
      <c r="D78" s="14"/>
      <c r="E78" s="20"/>
      <c r="F78" s="15"/>
      <c r="G78" s="15"/>
    </row>
    <row r="79" spans="1:255" ht="12" customHeight="1">
      <c r="A79" s="5"/>
      <c r="B79" s="80" t="s">
        <v>25</v>
      </c>
      <c r="C79" s="81"/>
      <c r="D79" s="82"/>
      <c r="E79" s="82"/>
      <c r="F79" s="83"/>
      <c r="G79" s="84"/>
    </row>
    <row r="80" spans="1:255" ht="24" customHeight="1">
      <c r="A80" s="5"/>
      <c r="B80" s="85" t="s">
        <v>26</v>
      </c>
      <c r="C80" s="86" t="s">
        <v>22</v>
      </c>
      <c r="D80" s="86" t="s">
        <v>23</v>
      </c>
      <c r="E80" s="85" t="s">
        <v>12</v>
      </c>
      <c r="F80" s="86" t="s">
        <v>13</v>
      </c>
      <c r="G80" s="85" t="s">
        <v>14</v>
      </c>
    </row>
    <row r="81" spans="1:255" s="100" customFormat="1" ht="12" customHeight="1">
      <c r="A81" s="94"/>
      <c r="B81" s="106" t="s">
        <v>126</v>
      </c>
      <c r="C81" s="107" t="s">
        <v>49</v>
      </c>
      <c r="D81" s="111">
        <v>160</v>
      </c>
      <c r="E81" s="107" t="s">
        <v>90</v>
      </c>
      <c r="F81" s="108">
        <v>3048</v>
      </c>
      <c r="G81" s="98">
        <f t="shared" ref="G81:G85" si="6">+F81*D81</f>
        <v>487680</v>
      </c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99"/>
      <c r="GW81" s="99"/>
      <c r="GX81" s="99"/>
      <c r="GY81" s="99"/>
      <c r="GZ81" s="99"/>
      <c r="HA81" s="99"/>
      <c r="HB81" s="99"/>
      <c r="HC81" s="99"/>
      <c r="HD81" s="99"/>
      <c r="HE81" s="99"/>
      <c r="HF81" s="99"/>
      <c r="HG81" s="99"/>
      <c r="HH81" s="99"/>
      <c r="HI81" s="99"/>
      <c r="HJ81" s="99"/>
      <c r="HK81" s="99"/>
      <c r="HL81" s="99"/>
      <c r="HM81" s="99"/>
      <c r="HN81" s="99"/>
      <c r="HO81" s="99"/>
      <c r="HP81" s="99"/>
      <c r="HQ81" s="99"/>
      <c r="HR81" s="99"/>
      <c r="HS81" s="99"/>
      <c r="HT81" s="99"/>
      <c r="HU81" s="99"/>
      <c r="HV81" s="99"/>
      <c r="HW81" s="99"/>
      <c r="HX81" s="99"/>
      <c r="HY81" s="99"/>
      <c r="HZ81" s="99"/>
      <c r="IA81" s="99"/>
      <c r="IB81" s="99"/>
      <c r="IC81" s="99"/>
      <c r="ID81" s="99"/>
      <c r="IE81" s="99"/>
      <c r="IF81" s="99"/>
      <c r="IG81" s="99"/>
      <c r="IH81" s="99"/>
      <c r="II81" s="99"/>
      <c r="IJ81" s="99"/>
      <c r="IK81" s="99"/>
      <c r="IL81" s="99"/>
      <c r="IM81" s="99"/>
      <c r="IN81" s="99"/>
      <c r="IO81" s="99"/>
      <c r="IP81" s="99"/>
      <c r="IQ81" s="99"/>
      <c r="IR81" s="99"/>
      <c r="IS81" s="99"/>
      <c r="IT81" s="99"/>
      <c r="IU81" s="99"/>
    </row>
    <row r="82" spans="1:255" s="100" customFormat="1" ht="12" customHeight="1">
      <c r="A82" s="94"/>
      <c r="B82" s="106" t="s">
        <v>127</v>
      </c>
      <c r="C82" s="107" t="s">
        <v>49</v>
      </c>
      <c r="D82" s="111">
        <v>532</v>
      </c>
      <c r="E82" s="107" t="s">
        <v>90</v>
      </c>
      <c r="F82" s="108">
        <v>3600</v>
      </c>
      <c r="G82" s="98">
        <f t="shared" ref="G82:G83" si="7">+F82*D82</f>
        <v>1915200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</row>
    <row r="83" spans="1:255" s="100" customFormat="1" ht="12" customHeight="1">
      <c r="A83" s="94"/>
      <c r="B83" s="106" t="s">
        <v>128</v>
      </c>
      <c r="C83" s="107" t="s">
        <v>68</v>
      </c>
      <c r="D83" s="111">
        <v>2800</v>
      </c>
      <c r="E83" s="107" t="s">
        <v>66</v>
      </c>
      <c r="F83" s="108">
        <v>500</v>
      </c>
      <c r="G83" s="98">
        <f t="shared" si="7"/>
        <v>1400000</v>
      </c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</row>
    <row r="84" spans="1:255" s="100" customFormat="1" ht="12" customHeight="1">
      <c r="A84" s="94"/>
      <c r="B84" s="106" t="s">
        <v>129</v>
      </c>
      <c r="C84" s="107" t="s">
        <v>68</v>
      </c>
      <c r="D84" s="111">
        <v>20</v>
      </c>
      <c r="E84" s="107" t="s">
        <v>86</v>
      </c>
      <c r="F84" s="108">
        <v>75000</v>
      </c>
      <c r="G84" s="98">
        <f t="shared" si="6"/>
        <v>1500000</v>
      </c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</row>
    <row r="85" spans="1:255" s="100" customFormat="1" ht="12" customHeight="1">
      <c r="A85" s="94"/>
      <c r="B85" s="106" t="s">
        <v>61</v>
      </c>
      <c r="C85" s="107" t="s">
        <v>73</v>
      </c>
      <c r="D85" s="111">
        <v>4</v>
      </c>
      <c r="E85" s="107" t="s">
        <v>86</v>
      </c>
      <c r="F85" s="108">
        <v>80000</v>
      </c>
      <c r="G85" s="98">
        <f t="shared" si="6"/>
        <v>320000</v>
      </c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99"/>
      <c r="ES85" s="99"/>
      <c r="ET85" s="99"/>
      <c r="EU85" s="99"/>
      <c r="EV85" s="99"/>
      <c r="EW85" s="99"/>
      <c r="EX85" s="99"/>
      <c r="EY85" s="99"/>
      <c r="EZ85" s="99"/>
      <c r="FA85" s="99"/>
      <c r="FB85" s="99"/>
      <c r="FC85" s="99"/>
      <c r="FD85" s="99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99"/>
      <c r="FV85" s="99"/>
      <c r="FW85" s="99"/>
      <c r="FX85" s="99"/>
      <c r="FY85" s="99"/>
      <c r="FZ85" s="99"/>
      <c r="GA85" s="99"/>
      <c r="GB85" s="99"/>
      <c r="GC85" s="99"/>
      <c r="GD85" s="99"/>
      <c r="GE85" s="99"/>
      <c r="GF85" s="99"/>
      <c r="GG85" s="99"/>
      <c r="GH85" s="99"/>
      <c r="GI85" s="99"/>
      <c r="GJ85" s="99"/>
      <c r="GK85" s="99"/>
      <c r="GL85" s="99"/>
      <c r="GM85" s="99"/>
      <c r="GN85" s="99"/>
      <c r="GO85" s="99"/>
      <c r="GP85" s="99"/>
      <c r="GQ85" s="99"/>
      <c r="GR85" s="99"/>
      <c r="GS85" s="99"/>
      <c r="GT85" s="99"/>
      <c r="GU85" s="99"/>
      <c r="GV85" s="99"/>
      <c r="GW85" s="99"/>
      <c r="GX85" s="99"/>
      <c r="GY85" s="99"/>
      <c r="GZ85" s="99"/>
      <c r="HA85" s="99"/>
      <c r="HB85" s="99"/>
      <c r="HC85" s="99"/>
      <c r="HD85" s="99"/>
      <c r="HE85" s="99"/>
      <c r="HF85" s="99"/>
      <c r="HG85" s="99"/>
      <c r="HH85" s="99"/>
      <c r="HI85" s="99"/>
      <c r="HJ85" s="99"/>
      <c r="HK85" s="99"/>
      <c r="HL85" s="99"/>
      <c r="HM85" s="99"/>
      <c r="HN85" s="99"/>
      <c r="HO85" s="99"/>
      <c r="HP85" s="99"/>
      <c r="HQ85" s="99"/>
      <c r="HR85" s="99"/>
      <c r="HS85" s="99"/>
      <c r="HT85" s="99"/>
      <c r="HU85" s="99"/>
      <c r="HV85" s="99"/>
      <c r="HW85" s="99"/>
      <c r="HX85" s="99"/>
      <c r="HY85" s="99"/>
      <c r="HZ85" s="99"/>
      <c r="IA85" s="99"/>
      <c r="IB85" s="99"/>
      <c r="IC85" s="99"/>
      <c r="ID85" s="99"/>
      <c r="IE85" s="99"/>
      <c r="IF85" s="99"/>
      <c r="IG85" s="99"/>
      <c r="IH85" s="99"/>
      <c r="II85" s="99"/>
      <c r="IJ85" s="99"/>
      <c r="IK85" s="99"/>
      <c r="IL85" s="99"/>
      <c r="IM85" s="99"/>
      <c r="IN85" s="99"/>
      <c r="IO85" s="99"/>
      <c r="IP85" s="99"/>
      <c r="IQ85" s="99"/>
      <c r="IR85" s="99"/>
      <c r="IS85" s="99"/>
      <c r="IT85" s="99"/>
      <c r="IU85" s="99"/>
    </row>
    <row r="86" spans="1:255" ht="11.25" customHeight="1">
      <c r="B86" s="16" t="s">
        <v>27</v>
      </c>
      <c r="C86" s="17"/>
      <c r="D86" s="17"/>
      <c r="E86" s="17"/>
      <c r="F86" s="18"/>
      <c r="G86" s="19">
        <f>SUM(G81:G85)</f>
        <v>5622880</v>
      </c>
    </row>
    <row r="87" spans="1:255" ht="11.25" customHeight="1">
      <c r="B87" s="35"/>
      <c r="C87" s="35"/>
      <c r="D87" s="35"/>
      <c r="E87" s="35"/>
      <c r="F87" s="36"/>
      <c r="G87" s="36"/>
    </row>
    <row r="88" spans="1:255" ht="11.25" customHeight="1">
      <c r="B88" s="37" t="s">
        <v>28</v>
      </c>
      <c r="C88" s="38"/>
      <c r="D88" s="38"/>
      <c r="E88" s="38"/>
      <c r="F88" s="38"/>
      <c r="G88" s="39">
        <f>G35+G41+G52+G77+G86</f>
        <v>12364290</v>
      </c>
    </row>
    <row r="89" spans="1:255" ht="11.25" customHeight="1">
      <c r="B89" s="40" t="s">
        <v>29</v>
      </c>
      <c r="C89" s="22"/>
      <c r="D89" s="22"/>
      <c r="E89" s="22"/>
      <c r="F89" s="22"/>
      <c r="G89" s="41">
        <f>G88*0.05</f>
        <v>618214.5</v>
      </c>
    </row>
    <row r="90" spans="1:255" ht="11.25" customHeight="1">
      <c r="B90" s="42" t="s">
        <v>30</v>
      </c>
      <c r="C90" s="21"/>
      <c r="D90" s="21"/>
      <c r="E90" s="21"/>
      <c r="F90" s="21"/>
      <c r="G90" s="43">
        <f>G89+G88</f>
        <v>12982504.5</v>
      </c>
    </row>
    <row r="91" spans="1:255" ht="11.25" customHeight="1">
      <c r="B91" s="40" t="s">
        <v>31</v>
      </c>
      <c r="C91" s="22"/>
      <c r="D91" s="22"/>
      <c r="E91" s="22"/>
      <c r="F91" s="22"/>
      <c r="G91" s="41">
        <f>G12</f>
        <v>21674800</v>
      </c>
    </row>
    <row r="92" spans="1:255" ht="11.25" customHeight="1">
      <c r="B92" s="44" t="s">
        <v>32</v>
      </c>
      <c r="C92" s="45"/>
      <c r="D92" s="45"/>
      <c r="E92" s="45"/>
      <c r="F92" s="45"/>
      <c r="G92" s="46">
        <f>G91-G90</f>
        <v>8692295.5</v>
      </c>
    </row>
    <row r="93" spans="1:255" ht="11.25" customHeight="1">
      <c r="B93" s="33" t="s">
        <v>33</v>
      </c>
      <c r="C93" s="34"/>
      <c r="D93" s="34"/>
      <c r="E93" s="34"/>
      <c r="F93" s="34"/>
      <c r="G93" s="29"/>
    </row>
    <row r="94" spans="1:255" ht="11.25" customHeight="1" thickBot="1">
      <c r="B94" s="47"/>
      <c r="C94" s="34"/>
      <c r="D94" s="34"/>
      <c r="E94" s="34"/>
      <c r="F94" s="34"/>
      <c r="G94" s="29"/>
    </row>
    <row r="95" spans="1:255" s="90" customFormat="1" ht="12" customHeight="1">
      <c r="A95" s="87"/>
      <c r="B95" s="59" t="s">
        <v>34</v>
      </c>
      <c r="C95" s="88"/>
      <c r="D95" s="88"/>
      <c r="E95" s="88"/>
      <c r="F95" s="88"/>
      <c r="G95" s="89"/>
    </row>
    <row r="96" spans="1:255" s="90" customFormat="1" ht="12" customHeight="1">
      <c r="A96" s="87"/>
      <c r="B96" s="134" t="s">
        <v>131</v>
      </c>
      <c r="C96" s="109"/>
      <c r="D96" s="109"/>
      <c r="E96" s="109"/>
      <c r="F96" s="109"/>
      <c r="G96" s="110"/>
    </row>
    <row r="97" spans="1:255" s="90" customFormat="1" ht="12" customHeight="1">
      <c r="A97" s="87"/>
      <c r="B97" s="134" t="s">
        <v>132</v>
      </c>
      <c r="C97" s="109"/>
      <c r="D97" s="109"/>
      <c r="E97" s="109"/>
      <c r="F97" s="109"/>
      <c r="G97" s="110"/>
    </row>
    <row r="98" spans="1:255" s="90" customFormat="1" ht="12" customHeight="1">
      <c r="A98" s="87"/>
      <c r="B98" s="134" t="s">
        <v>133</v>
      </c>
      <c r="C98" s="109"/>
      <c r="D98" s="109"/>
      <c r="E98" s="109"/>
      <c r="F98" s="109"/>
      <c r="G98" s="110"/>
    </row>
    <row r="99" spans="1:255" s="90" customFormat="1" ht="12" customHeight="1">
      <c r="A99" s="87"/>
      <c r="B99" s="135" t="s">
        <v>134</v>
      </c>
      <c r="C99" s="109"/>
      <c r="D99" s="109"/>
      <c r="E99" s="109"/>
      <c r="F99" s="109"/>
      <c r="G99" s="110"/>
    </row>
    <row r="100" spans="1:255" s="90" customFormat="1" ht="12" customHeight="1">
      <c r="A100" s="87"/>
      <c r="B100" s="135" t="s">
        <v>135</v>
      </c>
      <c r="C100" s="109"/>
      <c r="D100" s="109"/>
      <c r="E100" s="109"/>
      <c r="F100" s="109"/>
      <c r="G100" s="110"/>
    </row>
    <row r="101" spans="1:255" s="90" customFormat="1" ht="12" customHeight="1">
      <c r="A101" s="87"/>
      <c r="B101" s="134" t="s">
        <v>136</v>
      </c>
      <c r="C101" s="109"/>
      <c r="D101" s="109"/>
      <c r="E101" s="109"/>
      <c r="F101" s="109"/>
      <c r="G101" s="110"/>
    </row>
    <row r="102" spans="1:255" s="90" customFormat="1" ht="12" customHeight="1">
      <c r="A102" s="87"/>
      <c r="B102" s="134" t="s">
        <v>137</v>
      </c>
      <c r="C102" s="117"/>
      <c r="D102" s="117"/>
      <c r="E102" s="117"/>
      <c r="F102" s="117"/>
      <c r="G102" s="118"/>
    </row>
    <row r="103" spans="1:255" s="90" customFormat="1" ht="12" customHeight="1">
      <c r="A103" s="87"/>
      <c r="B103" s="134" t="s">
        <v>138</v>
      </c>
      <c r="C103" s="109"/>
      <c r="D103" s="109"/>
      <c r="E103" s="109"/>
      <c r="F103" s="109"/>
      <c r="G103" s="110"/>
    </row>
    <row r="104" spans="1:255" s="90" customFormat="1" ht="12" customHeight="1" thickBot="1">
      <c r="A104" s="87"/>
      <c r="B104" s="136" t="s">
        <v>139</v>
      </c>
      <c r="C104" s="137"/>
      <c r="D104" s="137"/>
      <c r="E104" s="137"/>
      <c r="F104" s="137"/>
      <c r="G104" s="138"/>
    </row>
    <row r="105" spans="1:255" s="90" customFormat="1" ht="12" customHeight="1">
      <c r="B105" s="116"/>
      <c r="C105" s="117"/>
      <c r="D105" s="117"/>
      <c r="E105" s="117"/>
      <c r="F105" s="117"/>
      <c r="G105" s="92"/>
    </row>
    <row r="106" spans="1:255" s="93" customFormat="1" ht="9">
      <c r="A106" s="91"/>
      <c r="B106" s="57"/>
      <c r="C106" s="31"/>
      <c r="D106" s="31"/>
      <c r="E106" s="31"/>
      <c r="F106" s="31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</row>
    <row r="107" spans="1:255" ht="11.25" customHeight="1" thickBot="1">
      <c r="B107" s="124" t="s">
        <v>35</v>
      </c>
      <c r="C107" s="125"/>
      <c r="D107" s="56"/>
      <c r="E107" s="23"/>
      <c r="F107" s="23"/>
      <c r="G107" s="29"/>
    </row>
    <row r="108" spans="1:255" ht="11.25" customHeight="1">
      <c r="B108" s="49" t="s">
        <v>26</v>
      </c>
      <c r="C108" s="24" t="s">
        <v>36</v>
      </c>
      <c r="D108" s="50" t="s">
        <v>37</v>
      </c>
      <c r="E108" s="23"/>
      <c r="F108" s="23"/>
      <c r="G108" s="29"/>
    </row>
    <row r="109" spans="1:255" ht="11.25" customHeight="1">
      <c r="B109" s="51" t="s">
        <v>38</v>
      </c>
      <c r="C109" s="25">
        <f>+G35</f>
        <v>1625000</v>
      </c>
      <c r="D109" s="52">
        <f>(C109/C115)</f>
        <v>0.12516845266643273</v>
      </c>
      <c r="E109" s="23"/>
      <c r="F109" s="23"/>
      <c r="G109" s="29"/>
    </row>
    <row r="110" spans="1:255" ht="11.25" customHeight="1">
      <c r="B110" s="51" t="s">
        <v>52</v>
      </c>
      <c r="C110" s="25">
        <f>+G41</f>
        <v>90000</v>
      </c>
      <c r="D110" s="52">
        <f>(C110/C115)</f>
        <v>6.9324066092178128E-3</v>
      </c>
      <c r="E110" s="23"/>
      <c r="F110" s="23"/>
      <c r="G110" s="29"/>
    </row>
    <row r="111" spans="1:255" ht="11.25" customHeight="1">
      <c r="B111" s="51" t="s">
        <v>39</v>
      </c>
      <c r="C111" s="25">
        <f>+G52</f>
        <v>383250</v>
      </c>
      <c r="D111" s="52">
        <f>(C111/C115)</f>
        <v>2.9520498144252522E-2</v>
      </c>
      <c r="E111" s="23"/>
      <c r="F111" s="23"/>
      <c r="G111" s="29"/>
    </row>
    <row r="112" spans="1:255" ht="11.25" customHeight="1">
      <c r="B112" s="51" t="s">
        <v>21</v>
      </c>
      <c r="C112" s="25">
        <f>+G77</f>
        <v>4643160</v>
      </c>
      <c r="D112" s="52">
        <f>(C112/C115)</f>
        <v>0.35764747857395313</v>
      </c>
      <c r="E112" s="23"/>
      <c r="F112" s="23"/>
      <c r="G112" s="29"/>
    </row>
    <row r="113" spans="2:7" ht="11.25" customHeight="1">
      <c r="B113" s="51" t="s">
        <v>40</v>
      </c>
      <c r="C113" s="26">
        <f>+G86</f>
        <v>5622880</v>
      </c>
      <c r="D113" s="52">
        <f>(C113/C115)</f>
        <v>0.43311211638709618</v>
      </c>
      <c r="E113" s="28"/>
      <c r="F113" s="28"/>
      <c r="G113" s="29"/>
    </row>
    <row r="114" spans="2:7" ht="11.25" customHeight="1">
      <c r="B114" s="51" t="s">
        <v>41</v>
      </c>
      <c r="C114" s="26">
        <f>+G89</f>
        <v>618214.5</v>
      </c>
      <c r="D114" s="52">
        <f>(C114/C115)</f>
        <v>4.7619047619047616E-2</v>
      </c>
      <c r="E114" s="28"/>
      <c r="F114" s="28"/>
      <c r="G114" s="29"/>
    </row>
    <row r="115" spans="2:7" ht="11.25" customHeight="1" thickBot="1">
      <c r="B115" s="53" t="s">
        <v>42</v>
      </c>
      <c r="C115" s="54">
        <f>SUM(C109:C114)</f>
        <v>12982504.5</v>
      </c>
      <c r="D115" s="55">
        <f>SUM(D109:D114)</f>
        <v>1</v>
      </c>
      <c r="E115" s="28"/>
      <c r="F115" s="28"/>
      <c r="G115" s="29"/>
    </row>
    <row r="116" spans="2:7" ht="11.25" customHeight="1">
      <c r="B116" s="47"/>
      <c r="C116" s="34"/>
      <c r="D116" s="34"/>
      <c r="E116" s="34"/>
      <c r="F116" s="34"/>
      <c r="G116" s="29"/>
    </row>
    <row r="117" spans="2:7" ht="11.25" customHeight="1">
      <c r="B117" s="48"/>
      <c r="C117" s="34"/>
      <c r="D117" s="34"/>
      <c r="E117" s="34"/>
      <c r="F117" s="34"/>
      <c r="G117" s="29"/>
    </row>
    <row r="118" spans="2:7" ht="11.25" customHeight="1" thickBot="1">
      <c r="B118" s="61"/>
      <c r="C118" s="62" t="s">
        <v>140</v>
      </c>
      <c r="D118" s="63"/>
      <c r="E118" s="64"/>
      <c r="F118" s="27"/>
      <c r="G118" s="29"/>
    </row>
    <row r="119" spans="2:7" ht="11.25" customHeight="1">
      <c r="B119" s="65" t="s">
        <v>47</v>
      </c>
      <c r="C119" s="101">
        <v>2400</v>
      </c>
      <c r="D119" s="101">
        <v>2800</v>
      </c>
      <c r="E119" s="102">
        <v>3200</v>
      </c>
      <c r="F119" s="60"/>
      <c r="G119" s="30"/>
    </row>
    <row r="120" spans="2:7" ht="11.25" customHeight="1" thickBot="1">
      <c r="B120" s="53" t="s">
        <v>141</v>
      </c>
      <c r="C120" s="69">
        <f>(G90/C119)</f>
        <v>5409.3768749999999</v>
      </c>
      <c r="D120" s="69">
        <f>(G90/D119)</f>
        <v>4636.6087500000003</v>
      </c>
      <c r="E120" s="70">
        <f>(G90/E119)</f>
        <v>4057.0326562499999</v>
      </c>
      <c r="F120" s="60"/>
      <c r="G120" s="30"/>
    </row>
    <row r="121" spans="2:7" ht="11.25" customHeight="1">
      <c r="B121" s="58" t="s">
        <v>43</v>
      </c>
      <c r="C121" s="31"/>
      <c r="D121" s="31"/>
      <c r="E121" s="31"/>
      <c r="F121" s="31"/>
      <c r="G121" s="31"/>
    </row>
  </sheetData>
  <mergeCells count="8">
    <mergeCell ref="B107:C10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 PRIMOR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2023-02-13T14:03:52Z</dcterms:modified>
</cp:coreProperties>
</file>