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PAS" sheetId="1" r:id="rId1"/>
  </sheets>
  <definedNames/>
  <calcPr fullCalcOnLoad="1"/>
</workbook>
</file>

<file path=xl/sharedStrings.xml><?xml version="1.0" encoding="utf-8"?>
<sst xmlns="http://schemas.openxmlformats.org/spreadsheetml/2006/main" count="160" uniqueCount="113">
  <si>
    <t>VARIEDAD</t>
  </si>
  <si>
    <t>FECHA ESTIMADA  PRECIO VENTA</t>
  </si>
  <si>
    <t>PRECIO ESPERADO ($/qqm)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</si>
  <si>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</si>
  <si>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</si>
  <si>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</si>
  <si>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</si>
  <si>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</si>
  <si>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</si>
  <si>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</si>
  <si>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</si>
  <si>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</si>
  <si>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</si>
  <si>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</si>
  <si>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</si>
  <si>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</si>
  <si>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</si>
  <si>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</si>
  <si>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</si>
  <si>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</si>
  <si>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</si>
  <si>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Rastraje</t>
  </si>
  <si>
    <t>Aradura</t>
  </si>
  <si>
    <t>Subtotal Costo Maquinaria</t>
  </si>
  <si>
    <t>INSUMOS</t>
  </si>
  <si>
    <t>Insumos</t>
  </si>
  <si>
    <t>SEMILLA (corriente)</t>
  </si>
  <si>
    <t>Kg</t>
  </si>
  <si>
    <t>FERTILIZANTES</t>
  </si>
  <si>
    <t>Nitromag</t>
  </si>
  <si>
    <t>Superfosfato Triple</t>
  </si>
  <si>
    <t>Muriato de Potasio</t>
  </si>
  <si>
    <t>HERBICIDAS</t>
  </si>
  <si>
    <t>Glifosato</t>
  </si>
  <si>
    <t>FUNGICIDA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</si>
  <si>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</si>
  <si>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</si>
  <si>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</si>
  <si>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</si>
  <si>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</si>
  <si>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</si>
  <si>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</si>
  <si>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</si>
  <si>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</si>
  <si>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</si>
  <si>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</si>
  <si>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</si>
  <si>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</si>
  <si>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</si>
  <si>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Fuente: INDAP</t>
  </si>
  <si>
    <t>COSTOS DIRECTOS DE PRODUCCIÓN POR HECTÁREA (INCLUYE IVA)</t>
  </si>
  <si>
    <t>MEDIO</t>
  </si>
  <si>
    <t>DE LOS RIOS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</si>
  <si>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</si>
  <si>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</si>
  <si>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</si>
  <si>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</si>
  <si>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</si>
  <si>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</si>
  <si>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Oct-Nov</t>
  </si>
  <si>
    <t>Sep-nov</t>
  </si>
  <si>
    <t>Octubre</t>
  </si>
  <si>
    <t>Septiiembre</t>
  </si>
  <si>
    <t>Noviembre</t>
  </si>
  <si>
    <t>Unidad (Kg/l/u)</t>
  </si>
  <si>
    <t>Cantidad (Kg/l/u)</t>
  </si>
  <si>
    <t>l</t>
  </si>
  <si>
    <t>RENDIMIENTO (qq/ha)</t>
  </si>
  <si>
    <t>Nov-Dic</t>
  </si>
  <si>
    <t>6. El costo de la mano de obra incluye impuestos e  imposiciones</t>
  </si>
  <si>
    <t>Notas:</t>
  </si>
  <si>
    <t>FUTRONO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</si>
  <si>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</si>
  <si>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</si>
  <si>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</si>
  <si>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</si>
  <si>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</si>
  <si>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</si>
  <si>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</si>
  <si>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</si>
  <si>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</si>
  <si>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</si>
  <si>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</si>
  <si>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</si>
  <si>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</si>
  <si>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PAPA</t>
  </si>
  <si>
    <t>DESIREE</t>
  </si>
  <si>
    <t>MAR-ABR</t>
  </si>
  <si>
    <t>MERCADO LOCAL</t>
  </si>
  <si>
    <t>MARZO - ABRIL</t>
  </si>
  <si>
    <t>HELADAS EXCESO LLUVIA Y SEQUIA</t>
  </si>
  <si>
    <t>Selección y desinfección</t>
  </si>
  <si>
    <t>octubre</t>
  </si>
  <si>
    <t>Mezcla fertilizantes y otros</t>
  </si>
  <si>
    <t>Siembra y abono manual</t>
  </si>
  <si>
    <t>oct - nov</t>
  </si>
  <si>
    <t>Aplicación Biocidas</t>
  </si>
  <si>
    <t>nov - dic</t>
  </si>
  <si>
    <t>Fertilización post siembre</t>
  </si>
  <si>
    <t>Cosecha</t>
  </si>
  <si>
    <t>marz-abri</t>
  </si>
  <si>
    <t>Abrir surcos</t>
  </si>
  <si>
    <t>septiembre</t>
  </si>
  <si>
    <t>Aporcar</t>
  </si>
  <si>
    <t>noviembre</t>
  </si>
  <si>
    <t>Bectra</t>
  </si>
  <si>
    <t>Curzate</t>
  </si>
  <si>
    <t>kg</t>
  </si>
  <si>
    <t>dic - feb</t>
  </si>
  <si>
    <t>bravo</t>
  </si>
  <si>
    <t>nov-ener</t>
  </si>
  <si>
    <t>INSECTICIDA</t>
  </si>
  <si>
    <t>Karate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</si>
</sst>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[$-C0A]mmmm\-yy;@"/>
    <numFmt numFmtId="182" formatCode="&quot; &quot;* #,##0&quot; &quot;;&quot; &quot;* &quot;-&quot;#,##0&quot; &quot;;&quot; &quot;* &quot;- &quot;"/>
    <numFmt numFmtId="183" formatCode="[$-340A]dddd\,\ d\ &quot;de&quot;\ mmmm\ &quot;de&quot;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/>
    </border>
    <border>
      <left style="thin">
        <color indexed="23"/>
      </left>
      <right style="thin"/>
      <top/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180" fontId="2" fillId="0" borderId="0" xfId="47" applyNumberFormat="1" applyFont="1" applyBorder="1" applyAlignment="1">
      <alignment vertical="center"/>
    </xf>
    <xf numFmtId="180" fontId="2" fillId="0" borderId="0" xfId="47" applyNumberFormat="1" applyFont="1" applyFill="1" applyBorder="1" applyAlignment="1">
      <alignment vertical="center"/>
    </xf>
    <xf numFmtId="180" fontId="2" fillId="0" borderId="0" xfId="47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0" fontId="2" fillId="0" borderId="10" xfId="47" applyNumberFormat="1" applyFont="1" applyBorder="1" applyAlignment="1">
      <alignment vertical="center"/>
    </xf>
    <xf numFmtId="0" fontId="0" fillId="33" borderId="11" xfId="0" applyFont="1" applyFill="1" applyBorder="1" applyAlignment="1">
      <alignment/>
    </xf>
    <xf numFmtId="49" fontId="9" fillId="33" borderId="12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9" fontId="2" fillId="33" borderId="14" xfId="0" applyNumberFormat="1" applyFont="1" applyFill="1" applyBorder="1" applyAlignment="1">
      <alignment/>
    </xf>
    <xf numFmtId="182" fontId="9" fillId="33" borderId="13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180" fontId="7" fillId="35" borderId="10" xfId="47" applyNumberFormat="1" applyFont="1" applyFill="1" applyBorder="1" applyAlignment="1">
      <alignment vertical="center"/>
    </xf>
    <xf numFmtId="0" fontId="52" fillId="36" borderId="16" xfId="0" applyFont="1" applyFill="1" applyBorder="1" applyAlignment="1">
      <alignment horizontal="center" vertical="center"/>
    </xf>
    <xf numFmtId="49" fontId="52" fillId="36" borderId="0" xfId="0" applyNumberFormat="1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 vertical="center"/>
    </xf>
    <xf numFmtId="49" fontId="9" fillId="37" borderId="18" xfId="0" applyNumberFormat="1" applyFont="1" applyFill="1" applyBorder="1" applyAlignment="1">
      <alignment vertical="center"/>
    </xf>
    <xf numFmtId="49" fontId="9" fillId="37" borderId="19" xfId="0" applyNumberFormat="1" applyFont="1" applyFill="1" applyBorder="1" applyAlignment="1">
      <alignment vertical="center"/>
    </xf>
    <xf numFmtId="49" fontId="2" fillId="37" borderId="20" xfId="0" applyNumberFormat="1" applyFont="1" applyFill="1" applyBorder="1" applyAlignment="1">
      <alignment/>
    </xf>
    <xf numFmtId="49" fontId="9" fillId="37" borderId="21" xfId="0" applyNumberFormat="1" applyFont="1" applyFill="1" applyBorder="1" applyAlignment="1">
      <alignment vertical="center"/>
    </xf>
    <xf numFmtId="182" fontId="9" fillId="37" borderId="22" xfId="0" applyNumberFormat="1" applyFont="1" applyFill="1" applyBorder="1" applyAlignment="1">
      <alignment vertical="center"/>
    </xf>
    <xf numFmtId="9" fontId="9" fillId="37" borderId="23" xfId="0" applyNumberFormat="1" applyFont="1" applyFill="1" applyBorder="1" applyAlignment="1">
      <alignment vertical="center"/>
    </xf>
    <xf numFmtId="49" fontId="9" fillId="37" borderId="24" xfId="0" applyNumberFormat="1" applyFont="1" applyFill="1" applyBorder="1" applyAlignment="1">
      <alignment vertical="center"/>
    </xf>
    <xf numFmtId="0" fontId="9" fillId="37" borderId="25" xfId="0" applyNumberFormat="1" applyFont="1" applyFill="1" applyBorder="1" applyAlignment="1">
      <alignment vertical="center"/>
    </xf>
    <xf numFmtId="0" fontId="9" fillId="37" borderId="26" xfId="0" applyNumberFormat="1" applyFont="1" applyFill="1" applyBorder="1" applyAlignment="1">
      <alignment vertical="center"/>
    </xf>
    <xf numFmtId="0" fontId="11" fillId="35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/>
    </xf>
    <xf numFmtId="0" fontId="11" fillId="38" borderId="27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/>
    </xf>
    <xf numFmtId="180" fontId="11" fillId="35" borderId="10" xfId="47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0" fontId="14" fillId="0" borderId="10" xfId="47" applyNumberFormat="1" applyFont="1" applyBorder="1" applyAlignment="1">
      <alignment horizontal="right" vertical="center"/>
    </xf>
    <xf numFmtId="0" fontId="17" fillId="35" borderId="10" xfId="0" applyFont="1" applyFill="1" applyBorder="1" applyAlignment="1">
      <alignment vertical="center"/>
    </xf>
    <xf numFmtId="0" fontId="17" fillId="35" borderId="10" xfId="0" applyFont="1" applyFill="1" applyBorder="1" applyAlignment="1">
      <alignment horizontal="center" vertical="center"/>
    </xf>
    <xf numFmtId="180" fontId="17" fillId="35" borderId="10" xfId="47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80" fontId="13" fillId="0" borderId="0" xfId="47" applyNumberFormat="1" applyFont="1" applyBorder="1" applyAlignment="1">
      <alignment vertical="center"/>
    </xf>
    <xf numFmtId="0" fontId="11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180" fontId="11" fillId="35" borderId="10" xfId="47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vertical="center"/>
    </xf>
    <xf numFmtId="0" fontId="11" fillId="35" borderId="28" xfId="0" applyFont="1" applyFill="1" applyBorder="1" applyAlignment="1">
      <alignment vertical="center"/>
    </xf>
    <xf numFmtId="0" fontId="11" fillId="35" borderId="29" xfId="0" applyFont="1" applyFill="1" applyBorder="1" applyAlignment="1">
      <alignment horizontal="center" vertical="center"/>
    </xf>
    <xf numFmtId="180" fontId="11" fillId="35" borderId="29" xfId="47" applyNumberFormat="1" applyFont="1" applyFill="1" applyBorder="1" applyAlignment="1">
      <alignment horizontal="center" vertical="center" wrapText="1"/>
    </xf>
    <xf numFmtId="180" fontId="11" fillId="35" borderId="30" xfId="47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17" fillId="35" borderId="32" xfId="0" applyFont="1" applyFill="1" applyBorder="1" applyAlignment="1">
      <alignment vertical="center"/>
    </xf>
    <xf numFmtId="0" fontId="17" fillId="35" borderId="33" xfId="0" applyFont="1" applyFill="1" applyBorder="1" applyAlignment="1">
      <alignment horizontal="center" vertical="center"/>
    </xf>
    <xf numFmtId="180" fontId="14" fillId="0" borderId="34" xfId="47" applyNumberFormat="1" applyFont="1" applyBorder="1" applyAlignment="1">
      <alignment horizontal="right" vertical="center"/>
    </xf>
    <xf numFmtId="0" fontId="17" fillId="35" borderId="33" xfId="0" applyFont="1" applyFill="1" applyBorder="1" applyAlignment="1">
      <alignment horizontal="right" vertical="center"/>
    </xf>
    <xf numFmtId="180" fontId="17" fillId="35" borderId="33" xfId="47" applyNumberFormat="1" applyFont="1" applyFill="1" applyBorder="1" applyAlignment="1">
      <alignment horizontal="right" vertical="center"/>
    </xf>
    <xf numFmtId="180" fontId="17" fillId="35" borderId="35" xfId="47" applyNumberFormat="1" applyFont="1" applyFill="1" applyBorder="1" applyAlignment="1">
      <alignment horizontal="right" vertical="center"/>
    </xf>
    <xf numFmtId="0" fontId="18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180" fontId="18" fillId="35" borderId="10" xfId="47" applyNumberFormat="1" applyFont="1" applyFill="1" applyBorder="1" applyAlignment="1">
      <alignment horizontal="center" vertical="center" wrapText="1"/>
    </xf>
    <xf numFmtId="180" fontId="18" fillId="35" borderId="10" xfId="47" applyNumberFormat="1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horizontal="center" vertical="center" wrapText="1"/>
    </xf>
    <xf numFmtId="180" fontId="18" fillId="38" borderId="0" xfId="47" applyNumberFormat="1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 wrapText="1"/>
    </xf>
    <xf numFmtId="0" fontId="18" fillId="35" borderId="0" xfId="0" applyFont="1" applyFill="1" applyBorder="1" applyAlignment="1">
      <alignment horizontal="center" vertical="center" wrapText="1"/>
    </xf>
    <xf numFmtId="180" fontId="18" fillId="35" borderId="0" xfId="47" applyNumberFormat="1" applyFont="1" applyFill="1" applyBorder="1" applyAlignment="1">
      <alignment vertical="center" wrapText="1"/>
    </xf>
    <xf numFmtId="180" fontId="18" fillId="39" borderId="0" xfId="47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7" fillId="35" borderId="10" xfId="0" applyFont="1" applyFill="1" applyBorder="1" applyAlignment="1">
      <alignment horizontal="right" vertical="center"/>
    </xf>
    <xf numFmtId="180" fontId="17" fillId="35" borderId="10" xfId="47" applyNumberFormat="1" applyFont="1" applyFill="1" applyBorder="1" applyAlignment="1">
      <alignment horizontal="right" vertical="center"/>
    </xf>
    <xf numFmtId="180" fontId="9" fillId="33" borderId="13" xfId="0" applyNumberFormat="1" applyFont="1" applyFill="1" applyBorder="1" applyAlignment="1">
      <alignment vertical="center"/>
    </xf>
    <xf numFmtId="14" fontId="14" fillId="0" borderId="10" xfId="0" applyNumberFormat="1" applyFont="1" applyBorder="1" applyAlignment="1">
      <alignment horizontal="right" vertical="center"/>
    </xf>
    <xf numFmtId="49" fontId="52" fillId="36" borderId="36" xfId="0" applyNumberFormat="1" applyFont="1" applyFill="1" applyBorder="1" applyAlignment="1">
      <alignment horizontal="center" vertical="center"/>
    </xf>
    <xf numFmtId="49" fontId="52" fillId="36" borderId="37" xfId="0" applyNumberFormat="1" applyFont="1" applyFill="1" applyBorder="1" applyAlignment="1">
      <alignment horizontal="center" vertical="center"/>
    </xf>
    <xf numFmtId="49" fontId="52" fillId="36" borderId="38" xfId="0" applyNumberFormat="1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53" fillId="35" borderId="10" xfId="0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94"/>
  <sheetViews>
    <sheetView showGridLines="0" tabSelected="1" zoomScale="150" zoomScaleNormal="150" zoomScalePageLayoutView="110" workbookViewId="0" topLeftCell="A5">
      <selection activeCell="F88" sqref="F88"/>
    </sheetView>
  </sheetViews>
  <sheetFormatPr defaultColWidth="10.8515625" defaultRowHeight="15" customHeight="1"/>
  <cols>
    <col min="1" max="1" width="3.8515625" style="1" customWidth="1"/>
    <col min="2" max="2" width="24.7109375" style="1" customWidth="1"/>
    <col min="3" max="3" width="10.8515625" style="1" customWidth="1"/>
    <col min="4" max="4" width="9.140625" style="1" customWidth="1"/>
    <col min="5" max="5" width="14.28125" style="1" customWidth="1"/>
    <col min="6" max="6" width="10.8515625" style="1" customWidth="1"/>
    <col min="7" max="7" width="13.8515625" style="1" customWidth="1"/>
    <col min="8" max="16384" width="10.8515625" style="1" customWidth="1"/>
  </cols>
  <sheetData>
    <row r="8" ht="16.5" customHeight="1">
      <c r="E8" s="11"/>
    </row>
    <row r="9" spans="2:7" ht="16.5" customHeight="1">
      <c r="B9" s="50" t="s">
        <v>53</v>
      </c>
      <c r="C9" s="51" t="s">
        <v>85</v>
      </c>
      <c r="D9" s="52"/>
      <c r="E9" s="111" t="s">
        <v>67</v>
      </c>
      <c r="F9" s="111"/>
      <c r="G9" s="53">
        <v>270</v>
      </c>
    </row>
    <row r="10" spans="2:7" ht="16.5" customHeight="1">
      <c r="B10" s="54" t="s">
        <v>0</v>
      </c>
      <c r="C10" s="55" t="s">
        <v>86</v>
      </c>
      <c r="D10" s="56"/>
      <c r="E10" s="109" t="s">
        <v>1</v>
      </c>
      <c r="F10" s="109"/>
      <c r="G10" s="55" t="s">
        <v>87</v>
      </c>
    </row>
    <row r="11" spans="2:7" ht="16.5" customHeight="1">
      <c r="B11" s="54" t="s">
        <v>54</v>
      </c>
      <c r="C11" s="55" t="s">
        <v>51</v>
      </c>
      <c r="D11" s="56"/>
      <c r="E11" s="109" t="s">
        <v>2</v>
      </c>
      <c r="F11" s="109"/>
      <c r="G11" s="57">
        <v>30000</v>
      </c>
    </row>
    <row r="12" spans="2:7" ht="16.5" customHeight="1">
      <c r="B12" s="54" t="s">
        <v>55</v>
      </c>
      <c r="C12" s="55" t="s">
        <v>52</v>
      </c>
      <c r="D12" s="56"/>
      <c r="E12" s="109" t="s">
        <v>57</v>
      </c>
      <c r="F12" s="109"/>
      <c r="G12" s="57">
        <f>G9*G11</f>
        <v>8100000</v>
      </c>
    </row>
    <row r="13" spans="2:7" ht="16.5" customHeight="1">
      <c r="B13" s="54" t="s">
        <v>56</v>
      </c>
      <c r="C13" s="58" t="s">
        <v>71</v>
      </c>
      <c r="D13" s="56"/>
      <c r="E13" s="109" t="s">
        <v>58</v>
      </c>
      <c r="F13" s="109"/>
      <c r="G13" s="55" t="s">
        <v>88</v>
      </c>
    </row>
    <row r="14" spans="2:7" ht="16.5" customHeight="1">
      <c r="B14" s="54" t="s">
        <v>3</v>
      </c>
      <c r="C14" s="59" t="s">
        <v>71</v>
      </c>
      <c r="D14" s="56"/>
      <c r="E14" s="109" t="s">
        <v>4</v>
      </c>
      <c r="F14" s="109"/>
      <c r="G14" s="55" t="s">
        <v>89</v>
      </c>
    </row>
    <row r="15" spans="2:7" ht="42" customHeight="1">
      <c r="B15" s="54" t="s">
        <v>5</v>
      </c>
      <c r="C15" s="102">
        <v>44742</v>
      </c>
      <c r="D15" s="56"/>
      <c r="E15" s="110" t="s">
        <v>6</v>
      </c>
      <c r="F15" s="110"/>
      <c r="G15" s="59" t="s">
        <v>90</v>
      </c>
    </row>
    <row r="16" spans="2:7" ht="16.5" customHeight="1">
      <c r="B16" s="2"/>
      <c r="C16" s="14"/>
      <c r="E16" s="7"/>
      <c r="F16" s="7"/>
      <c r="G16" s="3"/>
    </row>
    <row r="17" spans="2:7" ht="16.5" customHeight="1">
      <c r="B17" s="106" t="s">
        <v>50</v>
      </c>
      <c r="C17" s="107"/>
      <c r="D17" s="107"/>
      <c r="E17" s="107"/>
      <c r="F17" s="107"/>
      <c r="G17" s="108"/>
    </row>
    <row r="18" spans="3:6" ht="16.5" customHeight="1">
      <c r="C18" s="4"/>
      <c r="D18" s="4"/>
      <c r="E18" s="5"/>
      <c r="F18" s="6"/>
    </row>
    <row r="19" spans="2:7" ht="16.5" customHeight="1">
      <c r="B19" s="61" t="s">
        <v>7</v>
      </c>
      <c r="C19" s="62"/>
      <c r="D19" s="62"/>
      <c r="E19" s="62"/>
      <c r="F19" s="62"/>
      <c r="G19" s="62"/>
    </row>
    <row r="20" spans="2:7" ht="22.5" customHeight="1">
      <c r="B20" s="50" t="s">
        <v>8</v>
      </c>
      <c r="C20" s="63" t="s">
        <v>9</v>
      </c>
      <c r="D20" s="63" t="s">
        <v>10</v>
      </c>
      <c r="E20" s="63" t="s">
        <v>11</v>
      </c>
      <c r="F20" s="64" t="s">
        <v>12</v>
      </c>
      <c r="G20" s="64" t="s">
        <v>13</v>
      </c>
    </row>
    <row r="21" spans="2:7" ht="16.5" customHeight="1">
      <c r="B21" s="60" t="s">
        <v>91</v>
      </c>
      <c r="C21" s="65" t="s">
        <v>14</v>
      </c>
      <c r="D21" s="55">
        <v>1</v>
      </c>
      <c r="E21" s="55" t="s">
        <v>92</v>
      </c>
      <c r="F21" s="66">
        <v>19800</v>
      </c>
      <c r="G21" s="66">
        <f aca="true" t="shared" si="0" ref="G21:G26">+D21*F21</f>
        <v>19800</v>
      </c>
    </row>
    <row r="22" spans="2:7" ht="16.5" customHeight="1">
      <c r="B22" s="60" t="s">
        <v>93</v>
      </c>
      <c r="C22" s="65" t="s">
        <v>14</v>
      </c>
      <c r="D22" s="55">
        <v>0.5</v>
      </c>
      <c r="E22" s="55" t="s">
        <v>92</v>
      </c>
      <c r="F22" s="66">
        <v>19800</v>
      </c>
      <c r="G22" s="66">
        <f t="shared" si="0"/>
        <v>9900</v>
      </c>
    </row>
    <row r="23" spans="2:7" ht="16.5" customHeight="1">
      <c r="B23" s="60" t="s">
        <v>94</v>
      </c>
      <c r="C23" s="65" t="s">
        <v>14</v>
      </c>
      <c r="D23" s="55">
        <v>5</v>
      </c>
      <c r="E23" s="55" t="s">
        <v>95</v>
      </c>
      <c r="F23" s="66">
        <v>19800</v>
      </c>
      <c r="G23" s="66">
        <f t="shared" si="0"/>
        <v>99000</v>
      </c>
    </row>
    <row r="24" spans="2:7" ht="16.5" customHeight="1">
      <c r="B24" s="60" t="s">
        <v>96</v>
      </c>
      <c r="C24" s="65" t="s">
        <v>14</v>
      </c>
      <c r="D24" s="55">
        <v>1.5</v>
      </c>
      <c r="E24" s="55" t="s">
        <v>97</v>
      </c>
      <c r="F24" s="66">
        <v>19800</v>
      </c>
      <c r="G24" s="66">
        <f t="shared" si="0"/>
        <v>29700</v>
      </c>
    </row>
    <row r="25" spans="2:7" ht="16.5" customHeight="1">
      <c r="B25" s="60" t="s">
        <v>98</v>
      </c>
      <c r="C25" s="65" t="s">
        <v>14</v>
      </c>
      <c r="D25" s="55">
        <v>0.5</v>
      </c>
      <c r="E25" s="55" t="s">
        <v>97</v>
      </c>
      <c r="F25" s="66">
        <v>19800</v>
      </c>
      <c r="G25" s="66">
        <f t="shared" si="0"/>
        <v>9900</v>
      </c>
    </row>
    <row r="26" spans="2:7" ht="16.5" customHeight="1">
      <c r="B26" s="60" t="s">
        <v>99</v>
      </c>
      <c r="C26" s="65" t="s">
        <v>14</v>
      </c>
      <c r="D26" s="55">
        <v>20</v>
      </c>
      <c r="E26" s="55" t="s">
        <v>100</v>
      </c>
      <c r="F26" s="66">
        <v>19800</v>
      </c>
      <c r="G26" s="66">
        <f t="shared" si="0"/>
        <v>396000</v>
      </c>
    </row>
    <row r="27" spans="2:7" ht="16.5" customHeight="1">
      <c r="B27" s="67" t="s">
        <v>15</v>
      </c>
      <c r="C27" s="68"/>
      <c r="D27" s="68"/>
      <c r="E27" s="68"/>
      <c r="F27" s="69"/>
      <c r="G27" s="69">
        <f>SUM(G21:G26)</f>
        <v>564300</v>
      </c>
    </row>
    <row r="28" spans="2:7" ht="16.5" customHeight="1">
      <c r="B28" s="7"/>
      <c r="C28" s="12"/>
      <c r="D28" s="12"/>
      <c r="E28" s="12"/>
      <c r="F28" s="15"/>
      <c r="G28" s="15"/>
    </row>
    <row r="29" spans="2:7" ht="16.5" customHeight="1">
      <c r="B29" s="61" t="s">
        <v>16</v>
      </c>
      <c r="C29" s="70"/>
      <c r="D29" s="70"/>
      <c r="E29" s="70"/>
      <c r="F29" s="71"/>
      <c r="G29" s="71"/>
    </row>
    <row r="30" spans="2:7" ht="23.25" customHeight="1">
      <c r="B30" s="72" t="s">
        <v>8</v>
      </c>
      <c r="C30" s="63" t="s">
        <v>9</v>
      </c>
      <c r="D30" s="63" t="s">
        <v>10</v>
      </c>
      <c r="E30" s="73" t="s">
        <v>11</v>
      </c>
      <c r="F30" s="64" t="s">
        <v>12</v>
      </c>
      <c r="G30" s="74" t="s">
        <v>13</v>
      </c>
    </row>
    <row r="31" spans="2:7" ht="16.5" customHeight="1">
      <c r="B31" s="18"/>
      <c r="C31" s="19"/>
      <c r="D31" s="19"/>
      <c r="E31" s="19"/>
      <c r="F31" s="20"/>
      <c r="G31" s="20"/>
    </row>
    <row r="32" spans="2:7" ht="16.5" customHeight="1">
      <c r="B32" s="34" t="s">
        <v>17</v>
      </c>
      <c r="C32" s="35"/>
      <c r="D32" s="35"/>
      <c r="E32" s="35"/>
      <c r="F32" s="36"/>
      <c r="G32" s="36">
        <v>0</v>
      </c>
    </row>
    <row r="33" spans="2:7" ht="16.5" customHeight="1">
      <c r="B33" s="7"/>
      <c r="C33" s="12"/>
      <c r="D33" s="12"/>
      <c r="E33" s="12"/>
      <c r="F33" s="15"/>
      <c r="G33" s="15"/>
    </row>
    <row r="34" spans="2:7" ht="16.5" customHeight="1">
      <c r="B34" s="75" t="s">
        <v>18</v>
      </c>
      <c r="C34" s="70"/>
      <c r="D34" s="70"/>
      <c r="E34" s="70"/>
      <c r="F34" s="71"/>
      <c r="G34" s="71"/>
    </row>
    <row r="35" spans="2:7" ht="24" customHeight="1">
      <c r="B35" s="76" t="s">
        <v>8</v>
      </c>
      <c r="C35" s="77" t="s">
        <v>9</v>
      </c>
      <c r="D35" s="77" t="s">
        <v>10</v>
      </c>
      <c r="E35" s="77" t="s">
        <v>11</v>
      </c>
      <c r="F35" s="78" t="s">
        <v>12</v>
      </c>
      <c r="G35" s="79" t="s">
        <v>13</v>
      </c>
    </row>
    <row r="36" spans="2:7" ht="16.5" customHeight="1">
      <c r="B36" s="80" t="s">
        <v>19</v>
      </c>
      <c r="C36" s="65" t="s">
        <v>20</v>
      </c>
      <c r="D36" s="55">
        <v>0.04</v>
      </c>
      <c r="E36" s="55" t="s">
        <v>102</v>
      </c>
      <c r="F36" s="66">
        <v>156000</v>
      </c>
      <c r="G36" s="83">
        <f aca="true" t="shared" si="1" ref="G36:G41">+D36*F36</f>
        <v>6240</v>
      </c>
    </row>
    <row r="37" spans="2:7" ht="16.5" customHeight="1">
      <c r="B37" s="80" t="s">
        <v>21</v>
      </c>
      <c r="C37" s="65" t="s">
        <v>20</v>
      </c>
      <c r="D37" s="55">
        <v>0.13</v>
      </c>
      <c r="E37" s="55" t="s">
        <v>102</v>
      </c>
      <c r="F37" s="66">
        <v>156000</v>
      </c>
      <c r="G37" s="83">
        <f t="shared" si="1"/>
        <v>20280</v>
      </c>
    </row>
    <row r="38" spans="2:7" ht="16.5" customHeight="1">
      <c r="B38" s="80" t="s">
        <v>22</v>
      </c>
      <c r="C38" s="65" t="s">
        <v>20</v>
      </c>
      <c r="D38" s="55">
        <v>0.06</v>
      </c>
      <c r="E38" s="55" t="s">
        <v>102</v>
      </c>
      <c r="F38" s="66">
        <v>576000</v>
      </c>
      <c r="G38" s="83">
        <f t="shared" si="1"/>
        <v>34560</v>
      </c>
    </row>
    <row r="39" spans="2:7" ht="16.5" customHeight="1">
      <c r="B39" s="80" t="s">
        <v>21</v>
      </c>
      <c r="C39" s="65" t="s">
        <v>20</v>
      </c>
      <c r="D39" s="55">
        <v>0.25</v>
      </c>
      <c r="E39" s="55" t="s">
        <v>92</v>
      </c>
      <c r="F39" s="66">
        <v>180000</v>
      </c>
      <c r="G39" s="83">
        <f t="shared" si="1"/>
        <v>45000</v>
      </c>
    </row>
    <row r="40" spans="2:7" ht="16.5" customHeight="1">
      <c r="B40" s="80" t="s">
        <v>101</v>
      </c>
      <c r="C40" s="65" t="s">
        <v>20</v>
      </c>
      <c r="D40" s="55">
        <v>0.08</v>
      </c>
      <c r="E40" s="55" t="s">
        <v>92</v>
      </c>
      <c r="F40" s="66">
        <v>540000</v>
      </c>
      <c r="G40" s="83">
        <f t="shared" si="1"/>
        <v>43200</v>
      </c>
    </row>
    <row r="41" spans="2:7" ht="16.5" customHeight="1">
      <c r="B41" s="80" t="s">
        <v>103</v>
      </c>
      <c r="C41" s="65" t="s">
        <v>20</v>
      </c>
      <c r="D41" s="55">
        <v>0.19</v>
      </c>
      <c r="E41" s="55" t="s">
        <v>104</v>
      </c>
      <c r="F41" s="66">
        <v>216000</v>
      </c>
      <c r="G41" s="83">
        <f t="shared" si="1"/>
        <v>41040</v>
      </c>
    </row>
    <row r="42" spans="2:7" ht="16.5" customHeight="1">
      <c r="B42" s="81" t="s">
        <v>23</v>
      </c>
      <c r="C42" s="82"/>
      <c r="D42" s="84"/>
      <c r="E42" s="84"/>
      <c r="F42" s="85"/>
      <c r="G42" s="86">
        <f>SUM(G36:G41)</f>
        <v>190320</v>
      </c>
    </row>
    <row r="43" spans="2:7" ht="16.5" customHeight="1">
      <c r="B43" s="7"/>
      <c r="C43" s="12"/>
      <c r="D43" s="12"/>
      <c r="E43" s="12"/>
      <c r="F43" s="15"/>
      <c r="G43" s="15"/>
    </row>
    <row r="44" spans="2:7" ht="16.5" customHeight="1">
      <c r="B44" s="61" t="s">
        <v>24</v>
      </c>
      <c r="C44" s="70"/>
      <c r="D44" s="70"/>
      <c r="E44" s="70"/>
      <c r="F44" s="71"/>
      <c r="G44" s="71"/>
    </row>
    <row r="45" spans="2:7" ht="24" customHeight="1">
      <c r="B45" s="50" t="s">
        <v>25</v>
      </c>
      <c r="C45" s="63" t="s">
        <v>64</v>
      </c>
      <c r="D45" s="63" t="s">
        <v>65</v>
      </c>
      <c r="E45" s="63" t="s">
        <v>11</v>
      </c>
      <c r="F45" s="64" t="s">
        <v>12</v>
      </c>
      <c r="G45" s="64" t="s">
        <v>13</v>
      </c>
    </row>
    <row r="46" spans="2:8" ht="16.5" customHeight="1">
      <c r="B46" s="98" t="s">
        <v>26</v>
      </c>
      <c r="C46" s="65" t="s">
        <v>27</v>
      </c>
      <c r="D46" s="55">
        <v>2200</v>
      </c>
      <c r="E46" s="55" t="s">
        <v>60</v>
      </c>
      <c r="F46" s="66">
        <v>300</v>
      </c>
      <c r="G46" s="66">
        <f>D46*F46</f>
        <v>660000</v>
      </c>
      <c r="H46" s="17"/>
    </row>
    <row r="47" spans="2:8" ht="16.5" customHeight="1">
      <c r="B47" s="98" t="s">
        <v>28</v>
      </c>
      <c r="C47" s="65"/>
      <c r="D47" s="55"/>
      <c r="E47" s="55"/>
      <c r="F47" s="66"/>
      <c r="G47" s="66"/>
      <c r="H47" s="17"/>
    </row>
    <row r="48" spans="2:8" ht="16.5" customHeight="1">
      <c r="B48" s="60" t="s">
        <v>29</v>
      </c>
      <c r="C48" s="65" t="s">
        <v>27</v>
      </c>
      <c r="D48" s="55">
        <v>200</v>
      </c>
      <c r="E48" s="55" t="s">
        <v>59</v>
      </c>
      <c r="F48" s="66">
        <v>1449</v>
      </c>
      <c r="G48" s="66">
        <f aca="true" t="shared" si="2" ref="G48:G58">D48*F48</f>
        <v>289800</v>
      </c>
      <c r="H48" s="17"/>
    </row>
    <row r="49" spans="2:8" ht="16.5" customHeight="1">
      <c r="B49" s="60" t="s">
        <v>30</v>
      </c>
      <c r="C49" s="65" t="s">
        <v>27</v>
      </c>
      <c r="D49" s="55">
        <v>350</v>
      </c>
      <c r="E49" s="55" t="s">
        <v>61</v>
      </c>
      <c r="F49" s="66">
        <v>1823</v>
      </c>
      <c r="G49" s="66">
        <f t="shared" si="2"/>
        <v>638050</v>
      </c>
      <c r="H49" s="17"/>
    </row>
    <row r="50" spans="2:8" ht="16.5" customHeight="1">
      <c r="B50" s="60" t="s">
        <v>31</v>
      </c>
      <c r="C50" s="65" t="s">
        <v>27</v>
      </c>
      <c r="D50" s="55">
        <v>250</v>
      </c>
      <c r="E50" s="55" t="s">
        <v>61</v>
      </c>
      <c r="F50" s="66">
        <v>1911</v>
      </c>
      <c r="G50" s="66">
        <f t="shared" si="2"/>
        <v>477750</v>
      </c>
      <c r="H50" s="17"/>
    </row>
    <row r="51" spans="2:8" ht="16.5" customHeight="1">
      <c r="B51" s="98" t="s">
        <v>32</v>
      </c>
      <c r="C51" s="65"/>
      <c r="D51" s="55"/>
      <c r="E51" s="55"/>
      <c r="F51" s="66"/>
      <c r="G51" s="66"/>
      <c r="H51" s="17"/>
    </row>
    <row r="52" spans="2:8" ht="16.5" customHeight="1">
      <c r="B52" s="60" t="s">
        <v>33</v>
      </c>
      <c r="C52" s="65" t="s">
        <v>66</v>
      </c>
      <c r="D52" s="55">
        <v>3</v>
      </c>
      <c r="E52" s="55" t="s">
        <v>62</v>
      </c>
      <c r="F52" s="66">
        <v>13954</v>
      </c>
      <c r="G52" s="66">
        <f t="shared" si="2"/>
        <v>41862</v>
      </c>
      <c r="H52" s="17"/>
    </row>
    <row r="53" spans="2:8" ht="16.5" customHeight="1">
      <c r="B53" s="60" t="s">
        <v>105</v>
      </c>
      <c r="C53" s="65" t="s">
        <v>66</v>
      </c>
      <c r="D53" s="55">
        <v>1</v>
      </c>
      <c r="E53" s="55" t="s">
        <v>63</v>
      </c>
      <c r="F53" s="66">
        <v>46591</v>
      </c>
      <c r="G53" s="66">
        <f>+D53*F53</f>
        <v>46591</v>
      </c>
      <c r="H53" s="17"/>
    </row>
    <row r="54" spans="2:8" ht="16.5" customHeight="1">
      <c r="B54" s="98" t="s">
        <v>34</v>
      </c>
      <c r="C54" s="65"/>
      <c r="D54" s="55"/>
      <c r="E54" s="55"/>
      <c r="F54" s="66"/>
      <c r="G54" s="66"/>
      <c r="H54" s="17"/>
    </row>
    <row r="55" spans="2:8" ht="16.5" customHeight="1">
      <c r="B55" s="60" t="s">
        <v>106</v>
      </c>
      <c r="C55" s="65" t="s">
        <v>107</v>
      </c>
      <c r="D55" s="55">
        <v>2</v>
      </c>
      <c r="E55" s="55" t="s">
        <v>108</v>
      </c>
      <c r="F55" s="66">
        <v>29160</v>
      </c>
      <c r="G55" s="66">
        <f t="shared" si="2"/>
        <v>58320</v>
      </c>
      <c r="H55" s="17"/>
    </row>
    <row r="56" spans="2:8" ht="16.5" customHeight="1">
      <c r="B56" s="60" t="s">
        <v>109</v>
      </c>
      <c r="C56" s="65" t="s">
        <v>66</v>
      </c>
      <c r="D56" s="55">
        <v>0</v>
      </c>
      <c r="E56" s="55" t="s">
        <v>110</v>
      </c>
      <c r="F56" s="66">
        <v>16150</v>
      </c>
      <c r="G56" s="66">
        <f>+D56*F56</f>
        <v>0</v>
      </c>
      <c r="H56" s="17"/>
    </row>
    <row r="57" spans="2:8" ht="16.5" customHeight="1">
      <c r="B57" s="98" t="s">
        <v>111</v>
      </c>
      <c r="C57" s="65"/>
      <c r="D57" s="55"/>
      <c r="E57" s="55"/>
      <c r="F57" s="66"/>
      <c r="G57" s="66"/>
      <c r="H57" s="17"/>
    </row>
    <row r="58" spans="2:8" ht="16.5" customHeight="1">
      <c r="B58" s="60" t="s">
        <v>112</v>
      </c>
      <c r="C58" s="65" t="s">
        <v>66</v>
      </c>
      <c r="D58" s="55">
        <v>0.2</v>
      </c>
      <c r="E58" s="55" t="s">
        <v>68</v>
      </c>
      <c r="F58" s="66">
        <v>43800</v>
      </c>
      <c r="G58" s="66">
        <f t="shared" si="2"/>
        <v>8760</v>
      </c>
      <c r="H58" s="17"/>
    </row>
    <row r="59" spans="2:8" ht="16.5" customHeight="1">
      <c r="B59" s="67" t="s">
        <v>35</v>
      </c>
      <c r="C59" s="68"/>
      <c r="D59" s="99"/>
      <c r="E59" s="99"/>
      <c r="F59" s="100"/>
      <c r="G59" s="100">
        <f>SUM(G46:G58)</f>
        <v>2221133</v>
      </c>
      <c r="H59" s="17"/>
    </row>
    <row r="60" spans="2:7" ht="16.5" customHeight="1">
      <c r="B60" s="6"/>
      <c r="C60" s="12"/>
      <c r="D60" s="12"/>
      <c r="E60" s="12"/>
      <c r="F60" s="15"/>
      <c r="G60" s="16"/>
    </row>
    <row r="61" spans="2:7" ht="16.5" customHeight="1">
      <c r="B61" s="61" t="s">
        <v>36</v>
      </c>
      <c r="C61" s="70"/>
      <c r="D61" s="70"/>
      <c r="E61" s="70"/>
      <c r="F61" s="71"/>
      <c r="G61" s="71"/>
    </row>
    <row r="62" spans="2:7" ht="23.25" customHeight="1">
      <c r="B62" s="87" t="s">
        <v>37</v>
      </c>
      <c r="C62" s="63" t="s">
        <v>64</v>
      </c>
      <c r="D62" s="63" t="s">
        <v>65</v>
      </c>
      <c r="E62" s="88" t="s">
        <v>11</v>
      </c>
      <c r="F62" s="89" t="s">
        <v>12</v>
      </c>
      <c r="G62" s="90" t="s">
        <v>13</v>
      </c>
    </row>
    <row r="63" spans="2:7" ht="16.5" customHeight="1">
      <c r="B63" s="18"/>
      <c r="C63" s="19"/>
      <c r="D63" s="19"/>
      <c r="E63" s="19"/>
      <c r="F63" s="20"/>
      <c r="G63" s="20"/>
    </row>
    <row r="64" spans="2:7" ht="16.5" customHeight="1">
      <c r="B64" s="34" t="s">
        <v>38</v>
      </c>
      <c r="C64" s="35"/>
      <c r="D64" s="35"/>
      <c r="E64" s="35"/>
      <c r="F64" s="36"/>
      <c r="G64" s="36">
        <f>SUM(G63)</f>
        <v>0</v>
      </c>
    </row>
    <row r="65" spans="2:7" ht="16.5" customHeight="1">
      <c r="B65" s="6"/>
      <c r="C65" s="12"/>
      <c r="D65" s="12"/>
      <c r="E65" s="12"/>
      <c r="F65" s="15"/>
      <c r="G65" s="16"/>
    </row>
    <row r="66" spans="2:7" ht="16.5" customHeight="1">
      <c r="B66" s="91" t="s">
        <v>39</v>
      </c>
      <c r="C66" s="92"/>
      <c r="D66" s="92"/>
      <c r="E66" s="92"/>
      <c r="F66" s="93"/>
      <c r="G66" s="93">
        <f>+G27+G32+G42+G59+G64</f>
        <v>2975753</v>
      </c>
    </row>
    <row r="67" spans="2:7" ht="16.5" customHeight="1">
      <c r="B67" s="94" t="s">
        <v>40</v>
      </c>
      <c r="C67" s="95"/>
      <c r="D67" s="95"/>
      <c r="E67" s="95"/>
      <c r="F67" s="96"/>
      <c r="G67" s="96">
        <f>+G66*5%</f>
        <v>148787.65</v>
      </c>
    </row>
    <row r="68" spans="2:7" ht="16.5" customHeight="1">
      <c r="B68" s="91" t="s">
        <v>41</v>
      </c>
      <c r="C68" s="92"/>
      <c r="D68" s="92"/>
      <c r="E68" s="92"/>
      <c r="F68" s="93"/>
      <c r="G68" s="93">
        <f>SUM(G66:G67)</f>
        <v>3124540.65</v>
      </c>
    </row>
    <row r="69" spans="2:7" ht="16.5" customHeight="1">
      <c r="B69" s="94" t="s">
        <v>42</v>
      </c>
      <c r="C69" s="95"/>
      <c r="D69" s="95"/>
      <c r="E69" s="95"/>
      <c r="F69" s="96"/>
      <c r="G69" s="96">
        <f>G12</f>
        <v>8100000</v>
      </c>
    </row>
    <row r="70" spans="2:7" ht="16.5" customHeight="1">
      <c r="B70" s="91" t="s">
        <v>43</v>
      </c>
      <c r="C70" s="92"/>
      <c r="D70" s="92"/>
      <c r="E70" s="92"/>
      <c r="F70" s="93"/>
      <c r="G70" s="97">
        <f>+G69-G68</f>
        <v>4975459.35</v>
      </c>
    </row>
    <row r="71" spans="2:5" ht="16.5" customHeight="1">
      <c r="B71" s="8" t="s">
        <v>49</v>
      </c>
      <c r="C71" s="13"/>
      <c r="D71" s="13"/>
      <c r="E71" s="13"/>
    </row>
    <row r="72" spans="2:5" ht="16.5" customHeight="1">
      <c r="B72" s="9" t="s">
        <v>70</v>
      </c>
      <c r="C72" s="13"/>
      <c r="D72" s="13"/>
      <c r="E72" s="13"/>
    </row>
    <row r="73" spans="2:5" ht="16.5" customHeight="1">
      <c r="B73" s="10" t="s">
        <v>44</v>
      </c>
      <c r="C73" s="13"/>
      <c r="D73" s="13"/>
      <c r="E73" s="13"/>
    </row>
    <row r="74" spans="2:5" ht="16.5" customHeight="1">
      <c r="B74" s="10" t="s">
        <v>45</v>
      </c>
      <c r="C74" s="13"/>
      <c r="D74" s="13"/>
      <c r="E74" s="13"/>
    </row>
    <row r="75" spans="2:5" ht="16.5" customHeight="1">
      <c r="B75" s="10" t="s">
        <v>46</v>
      </c>
      <c r="C75" s="13"/>
      <c r="D75" s="13"/>
      <c r="E75" s="13"/>
    </row>
    <row r="76" spans="2:5" ht="16.5" customHeight="1">
      <c r="B76" s="10" t="s">
        <v>47</v>
      </c>
      <c r="C76" s="13"/>
      <c r="D76" s="13"/>
      <c r="E76" s="13"/>
    </row>
    <row r="77" spans="2:5" ht="16.5" customHeight="1">
      <c r="B77" s="10" t="s">
        <v>48</v>
      </c>
      <c r="C77" s="13"/>
      <c r="D77" s="13"/>
      <c r="E77" s="13"/>
    </row>
    <row r="78" ht="16.5" customHeight="1">
      <c r="B78" s="10" t="s">
        <v>69</v>
      </c>
    </row>
    <row r="79" ht="16.5" customHeight="1"/>
    <row r="80" spans="1:5" ht="16.5" customHeight="1" thickBot="1">
      <c r="A80" s="21"/>
      <c r="B80" s="103" t="s">
        <v>72</v>
      </c>
      <c r="C80" s="104"/>
      <c r="D80" s="105"/>
      <c r="E80" s="32"/>
    </row>
    <row r="81" spans="1:5" ht="16.5" customHeight="1">
      <c r="A81" s="21"/>
      <c r="B81" s="41" t="s">
        <v>37</v>
      </c>
      <c r="C81" s="42" t="s">
        <v>73</v>
      </c>
      <c r="D81" s="43" t="s">
        <v>74</v>
      </c>
      <c r="E81" s="32"/>
    </row>
    <row r="82" spans="1:5" ht="15" customHeight="1">
      <c r="A82" s="21"/>
      <c r="B82" s="22" t="s">
        <v>75</v>
      </c>
      <c r="C82" s="23">
        <f>+G27</f>
        <v>564300</v>
      </c>
      <c r="D82" s="24">
        <f>(C82/C88)</f>
        <v>0.1806025471296077</v>
      </c>
      <c r="E82" s="32"/>
    </row>
    <row r="83" spans="1:5" ht="15" customHeight="1">
      <c r="A83" s="21"/>
      <c r="B83" s="22" t="s">
        <v>76</v>
      </c>
      <c r="C83" s="101">
        <f>+G32</f>
        <v>0</v>
      </c>
      <c r="D83" s="24">
        <v>0</v>
      </c>
      <c r="E83" s="32"/>
    </row>
    <row r="84" spans="1:5" ht="15" customHeight="1">
      <c r="A84" s="21"/>
      <c r="B84" s="22" t="s">
        <v>77</v>
      </c>
      <c r="C84" s="23">
        <f>+G42</f>
        <v>190320</v>
      </c>
      <c r="D84" s="24">
        <f>(C84/C88)</f>
        <v>0.06091135348167098</v>
      </c>
      <c r="E84" s="32"/>
    </row>
    <row r="85" spans="1:5" ht="15" customHeight="1">
      <c r="A85" s="21"/>
      <c r="B85" s="22" t="s">
        <v>25</v>
      </c>
      <c r="C85" s="23">
        <f>+G59</f>
        <v>2221133</v>
      </c>
      <c r="D85" s="24">
        <f>(C85/C88)</f>
        <v>0.7108670517696738</v>
      </c>
      <c r="E85" s="32"/>
    </row>
    <row r="86" spans="1:5" ht="15" customHeight="1">
      <c r="A86" s="21"/>
      <c r="B86" s="22" t="s">
        <v>78</v>
      </c>
      <c r="C86" s="25">
        <f>+G64</f>
        <v>0</v>
      </c>
      <c r="D86" s="24">
        <f>(C86/C88)</f>
        <v>0</v>
      </c>
      <c r="E86" s="33"/>
    </row>
    <row r="87" spans="1:5" ht="15" customHeight="1">
      <c r="A87" s="21"/>
      <c r="B87" s="22" t="s">
        <v>79</v>
      </c>
      <c r="C87" s="25">
        <f>+G67</f>
        <v>148787.65</v>
      </c>
      <c r="D87" s="24">
        <f>(C87/C88)</f>
        <v>0.047619047619047616</v>
      </c>
      <c r="E87" s="33"/>
    </row>
    <row r="88" spans="1:5" ht="15" customHeight="1" thickBot="1">
      <c r="A88" s="21"/>
      <c r="B88" s="44" t="s">
        <v>80</v>
      </c>
      <c r="C88" s="45">
        <f>SUM(C82:C87)</f>
        <v>3124540.65</v>
      </c>
      <c r="D88" s="46">
        <f>SUM(D82:D87)</f>
        <v>1</v>
      </c>
      <c r="E88" s="33"/>
    </row>
    <row r="89" spans="1:5" ht="15" customHeight="1">
      <c r="A89" s="21"/>
      <c r="B89" s="26"/>
      <c r="C89" s="27"/>
      <c r="D89" s="27"/>
      <c r="E89" s="27"/>
    </row>
    <row r="90" spans="1:5" ht="15" customHeight="1">
      <c r="A90" s="21"/>
      <c r="B90" s="28"/>
      <c r="C90" s="27"/>
      <c r="D90" s="27"/>
      <c r="E90" s="27"/>
    </row>
    <row r="91" spans="1:5" ht="15" customHeight="1" thickBot="1">
      <c r="A91" s="29"/>
      <c r="B91" s="37"/>
      <c r="C91" s="38" t="s">
        <v>81</v>
      </c>
      <c r="D91" s="39"/>
      <c r="E91" s="40"/>
    </row>
    <row r="92" spans="1:5" ht="15" customHeight="1">
      <c r="A92" s="21"/>
      <c r="B92" s="47" t="s">
        <v>82</v>
      </c>
      <c r="C92" s="48">
        <v>240</v>
      </c>
      <c r="D92" s="48">
        <v>270</v>
      </c>
      <c r="E92" s="49">
        <v>300</v>
      </c>
    </row>
    <row r="93" spans="1:5" ht="15" customHeight="1" thickBot="1">
      <c r="A93" s="21"/>
      <c r="B93" s="44" t="s">
        <v>83</v>
      </c>
      <c r="C93" s="45">
        <f>+$C$88/C92</f>
        <v>13018.919375</v>
      </c>
      <c r="D93" s="45">
        <f>+$C$88/D92</f>
        <v>11572.372777777777</v>
      </c>
      <c r="E93" s="45">
        <f>+$C$88/E92</f>
        <v>10415.1355</v>
      </c>
    </row>
    <row r="94" spans="1:5" ht="15" customHeight="1">
      <c r="A94" s="21"/>
      <c r="B94" s="30" t="s">
        <v>84</v>
      </c>
      <c r="C94" s="31"/>
      <c r="D94" s="31"/>
      <c r="E94" s="31"/>
    </row>
  </sheetData>
  <sheetProtection/>
  <mergeCells count="9">
    <mergeCell ref="B80:D80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cp:lastPrinted>2017-01-30T16:03:17Z</cp:lastPrinted>
  <dcterms:created xsi:type="dcterms:W3CDTF">2014-11-19T14:07:07Z</dcterms:created>
  <dcterms:modified xsi:type="dcterms:W3CDTF">2023-03-31T14:55:50Z</dcterms:modified>
  <cp:category/>
  <cp:version/>
  <cp:contentType/>
  <cp:contentStatus/>
</cp:coreProperties>
</file>