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<sst xmlns="http://schemas.openxmlformats.org/spreadsheetml/2006/main" count="147" uniqueCount="105">
  <si>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</si>
  <si>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</si>
  <si>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</si>
  <si>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</si>
  <si>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</si>
  <si>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</si>
  <si>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</si>
  <si>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</si>
  <si>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</si>
  <si>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</si>
  <si>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</si>
  <si>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</si>
  <si>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</si>
  <si>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</si>
  <si>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Desifección semilla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</si>
  <si>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</si>
  <si>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</si>
  <si>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</si>
  <si>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</si>
  <si>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</si>
  <si>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</si>
  <si>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</si>
  <si>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</si>
  <si>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</si>
  <si>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Siembra mecanizada</t>
  </si>
  <si>
    <t>Rodonar</t>
  </si>
  <si>
    <t>Aplicación fertilizantes</t>
  </si>
  <si>
    <t>Pulverizaciones</t>
  </si>
  <si>
    <t>Cosecha automotriz</t>
  </si>
  <si>
    <t>Subtotal Costo Maquinaria</t>
  </si>
  <si>
    <t>INSUMOS</t>
  </si>
  <si>
    <t>Insumos</t>
  </si>
  <si>
    <t>SEMILLA (corriente)</t>
  </si>
  <si>
    <t>Kg</t>
  </si>
  <si>
    <t>FERTILIZANTES</t>
  </si>
  <si>
    <t>Superfosfato Triple</t>
  </si>
  <si>
    <t>Muriato de Potasio</t>
  </si>
  <si>
    <t>HERBICIDAS</t>
  </si>
  <si>
    <t>Glifosato</t>
  </si>
  <si>
    <t>MCPA+ALLIADO</t>
  </si>
  <si>
    <t>FUNGICIDA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</si>
  <si>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</si>
  <si>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</si>
  <si>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</si>
  <si>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</si>
  <si>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</si>
  <si>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</si>
  <si>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</si>
  <si>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</si>
  <si>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</si>
  <si>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</si>
  <si>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</si>
  <si>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</si>
  <si>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</si>
  <si>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</si>
  <si>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</si>
  <si>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</si>
  <si>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TRIGO</t>
  </si>
  <si>
    <t>MEDIO</t>
  </si>
  <si>
    <t>DE LOS RIOS</t>
  </si>
  <si>
    <t>Ene-Feb</t>
  </si>
  <si>
    <t>MOLINO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</si>
  <si>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</si>
  <si>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</si>
  <si>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</si>
  <si>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</si>
  <si>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</si>
  <si>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</si>
  <si>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Julio</t>
  </si>
  <si>
    <t>Julio Agosto</t>
  </si>
  <si>
    <t>Agosto</t>
  </si>
  <si>
    <t>Octubre (nitrogeno)</t>
  </si>
  <si>
    <t>Oct-Nov</t>
  </si>
  <si>
    <t>Sep-nov</t>
  </si>
  <si>
    <t>Octubre</t>
  </si>
  <si>
    <t>Septiiembre</t>
  </si>
  <si>
    <t>Noviembre</t>
  </si>
  <si>
    <t>Unidad (Kg/l/u)</t>
  </si>
  <si>
    <t>Cantidad (Kg/l/u)</t>
  </si>
  <si>
    <t>l</t>
  </si>
  <si>
    <t>PAILLACO</t>
  </si>
  <si>
    <t>Jul-Ago</t>
  </si>
  <si>
    <t>LLUVIA EXTEMPORANEA</t>
  </si>
  <si>
    <t>6. El costo de la mano de obra incluye impuestos e  imposiciones</t>
  </si>
  <si>
    <t>Notas:</t>
  </si>
  <si>
    <t>ANAGRAN</t>
  </si>
  <si>
    <t>Septiembre</t>
  </si>
  <si>
    <t>Can 27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</si>
  <si>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</si>
  <si>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</si>
  <si>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</si>
  <si>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</si>
  <si>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</si>
  <si>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</si>
  <si>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</si>
  <si>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</si>
  <si>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</si>
  <si>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</si>
  <si>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</si>
  <si>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Rendimiento (qq/ha)</t>
  </si>
  <si>
    <t>Costo unitario ($/qq)</t>
  </si>
  <si>
    <t>RENDIMIENTO (qqm/ha)</t>
  </si>
  <si>
    <t xml:space="preserve">PAILLACO - LOS LAGOS </t>
  </si>
  <si>
    <t>marzo</t>
  </si>
  <si>
    <t xml:space="preserve">OTTO BAER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</si>
</sst>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&quot;;&quot; &quot;* &quot;-&quot;#,##0&quot; &quot;;&quot; &quot;* &quot;- 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67" fontId="2" fillId="0" borderId="0" xfId="47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7" fontId="2" fillId="0" borderId="10" xfId="47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0" xfId="47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7" fontId="2" fillId="0" borderId="0" xfId="4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4" fillId="33" borderId="10" xfId="47" applyNumberFormat="1" applyFont="1" applyFill="1" applyBorder="1" applyAlignment="1">
      <alignment horizontal="center" vertical="center" wrapText="1"/>
    </xf>
    <xf numFmtId="167" fontId="4" fillId="33" borderId="10" xfId="47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67" fontId="8" fillId="33" borderId="10" xfId="47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67" fontId="4" fillId="33" borderId="10" xfId="47" applyNumberFormat="1" applyFont="1" applyFill="1" applyBorder="1" applyAlignment="1">
      <alignment vertical="center"/>
    </xf>
    <xf numFmtId="167" fontId="8" fillId="33" borderId="10" xfId="47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167" fontId="8" fillId="33" borderId="13" xfId="47" applyNumberFormat="1" applyFont="1" applyFill="1" applyBorder="1" applyAlignment="1">
      <alignment vertical="center" wrapText="1"/>
    </xf>
    <xf numFmtId="167" fontId="8" fillId="33" borderId="14" xfId="47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167" fontId="8" fillId="34" borderId="13" xfId="47" applyNumberFormat="1" applyFont="1" applyFill="1" applyBorder="1" applyAlignment="1">
      <alignment vertical="center" wrapText="1"/>
    </xf>
    <xf numFmtId="167" fontId="8" fillId="34" borderId="14" xfId="47" applyNumberFormat="1" applyFont="1" applyFill="1" applyBorder="1" applyAlignment="1">
      <alignment vertical="center" wrapText="1"/>
    </xf>
    <xf numFmtId="0" fontId="1" fillId="35" borderId="0" xfId="55" applyFont="1" applyFill="1" applyBorder="1" applyAlignment="1">
      <alignment/>
    </xf>
    <xf numFmtId="0" fontId="2" fillId="36" borderId="15" xfId="55" applyFont="1" applyFill="1" applyBorder="1" applyAlignment="1">
      <alignment/>
    </xf>
    <xf numFmtId="0" fontId="2" fillId="0" borderId="0" xfId="55" applyFont="1" applyFill="1" applyBorder="1" applyAlignment="1">
      <alignment/>
    </xf>
    <xf numFmtId="49" fontId="10" fillId="37" borderId="16" xfId="55" applyNumberFormat="1" applyFont="1" applyFill="1" applyBorder="1" applyAlignment="1">
      <alignment vertical="center"/>
    </xf>
    <xf numFmtId="49" fontId="10" fillId="37" borderId="17" xfId="55" applyNumberFormat="1" applyFont="1" applyFill="1" applyBorder="1" applyAlignment="1">
      <alignment vertical="center"/>
    </xf>
    <xf numFmtId="49" fontId="2" fillId="37" borderId="18" xfId="55" applyNumberFormat="1" applyFont="1" applyFill="1" applyBorder="1" applyAlignment="1">
      <alignment/>
    </xf>
    <xf numFmtId="49" fontId="10" fillId="35" borderId="19" xfId="55" applyNumberFormat="1" applyFont="1" applyFill="1" applyBorder="1" applyAlignment="1">
      <alignment vertical="center"/>
    </xf>
    <xf numFmtId="3" fontId="10" fillId="35" borderId="20" xfId="55" applyNumberFormat="1" applyFont="1" applyFill="1" applyBorder="1" applyAlignment="1">
      <alignment vertical="center"/>
    </xf>
    <xf numFmtId="9" fontId="2" fillId="35" borderId="21" xfId="55" applyNumberFormat="1" applyFont="1" applyFill="1" applyBorder="1" applyAlignment="1">
      <alignment/>
    </xf>
    <xf numFmtId="169" fontId="10" fillId="35" borderId="20" xfId="55" applyNumberFormat="1" applyFont="1" applyFill="1" applyBorder="1" applyAlignment="1">
      <alignment vertical="center"/>
    </xf>
    <xf numFmtId="0" fontId="4" fillId="0" borderId="0" xfId="55" applyFont="1" applyFill="1" applyBorder="1" applyAlignment="1">
      <alignment vertical="center"/>
    </xf>
    <xf numFmtId="0" fontId="1" fillId="35" borderId="22" xfId="55" applyFont="1" applyFill="1" applyBorder="1" applyAlignment="1">
      <alignment/>
    </xf>
    <xf numFmtId="49" fontId="10" fillId="37" borderId="23" xfId="55" applyNumberFormat="1" applyFont="1" applyFill="1" applyBorder="1" applyAlignment="1">
      <alignment vertical="center"/>
    </xf>
    <xf numFmtId="169" fontId="10" fillId="37" borderId="24" xfId="55" applyNumberFormat="1" applyFont="1" applyFill="1" applyBorder="1" applyAlignment="1">
      <alignment vertical="center"/>
    </xf>
    <xf numFmtId="9" fontId="10" fillId="37" borderId="25" xfId="55" applyNumberFormat="1" applyFont="1" applyFill="1" applyBorder="1" applyAlignment="1">
      <alignment vertical="center"/>
    </xf>
    <xf numFmtId="0" fontId="1" fillId="35" borderId="0" xfId="55" applyFont="1" applyFill="1" applyBorder="1" applyAlignment="1">
      <alignment vertical="center"/>
    </xf>
    <xf numFmtId="0" fontId="4" fillId="35" borderId="0" xfId="55" applyFont="1" applyFill="1" applyBorder="1" applyAlignment="1">
      <alignment vertical="center"/>
    </xf>
    <xf numFmtId="0" fontId="11" fillId="35" borderId="0" xfId="55" applyFont="1" applyFill="1" applyBorder="1" applyAlignment="1">
      <alignment vertical="center"/>
    </xf>
    <xf numFmtId="0" fontId="4" fillId="36" borderId="26" xfId="55" applyFont="1" applyFill="1" applyBorder="1" applyAlignment="1">
      <alignment vertical="center"/>
    </xf>
    <xf numFmtId="49" fontId="10" fillId="37" borderId="27" xfId="55" applyNumberFormat="1" applyFont="1" applyFill="1" applyBorder="1" applyAlignment="1">
      <alignment vertical="center"/>
    </xf>
    <xf numFmtId="0" fontId="10" fillId="37" borderId="28" xfId="55" applyNumberFormat="1" applyFont="1" applyFill="1" applyBorder="1" applyAlignment="1">
      <alignment horizontal="center" vertical="center"/>
    </xf>
    <xf numFmtId="0" fontId="10" fillId="37" borderId="29" xfId="55" applyNumberFormat="1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vertical="center"/>
    </xf>
    <xf numFmtId="49" fontId="10" fillId="37" borderId="30" xfId="55" applyNumberFormat="1" applyFont="1" applyFill="1" applyBorder="1" applyAlignment="1">
      <alignment vertical="center"/>
    </xf>
    <xf numFmtId="3" fontId="10" fillId="37" borderId="31" xfId="55" applyNumberFormat="1" applyFont="1" applyFill="1" applyBorder="1" applyAlignment="1">
      <alignment horizontal="center" vertical="center"/>
    </xf>
    <xf numFmtId="3" fontId="10" fillId="37" borderId="32" xfId="55" applyNumberFormat="1" applyFont="1" applyFill="1" applyBorder="1" applyAlignment="1">
      <alignment horizontal="center" vertical="center"/>
    </xf>
    <xf numFmtId="49" fontId="2" fillId="35" borderId="0" xfId="55" applyNumberFormat="1" applyFont="1" applyFill="1" applyBorder="1" applyAlignment="1">
      <alignment vertical="center"/>
    </xf>
    <xf numFmtId="0" fontId="2" fillId="35" borderId="0" xfId="55" applyFont="1" applyFill="1" applyBorder="1" applyAlignment="1">
      <alignment/>
    </xf>
    <xf numFmtId="167" fontId="10" fillId="35" borderId="20" xfId="55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7" fontId="2" fillId="0" borderId="10" xfId="47" applyNumberFormat="1" applyFont="1" applyFill="1" applyBorder="1" applyAlignment="1">
      <alignment vertical="center"/>
    </xf>
    <xf numFmtId="167" fontId="2" fillId="0" borderId="0" xfId="47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9" fontId="44" fillId="36" borderId="33" xfId="55" applyNumberFormat="1" applyFont="1" applyFill="1" applyBorder="1" applyAlignment="1">
      <alignment vertical="center"/>
    </xf>
    <xf numFmtId="0" fontId="44" fillId="36" borderId="34" xfId="55" applyFont="1" applyFill="1" applyBorder="1" applyAlignment="1">
      <alignment vertical="center"/>
    </xf>
    <xf numFmtId="49" fontId="44" fillId="36" borderId="35" xfId="55" applyNumberFormat="1" applyFont="1" applyFill="1" applyBorder="1" applyAlignment="1">
      <alignment horizontal="center" vertical="center"/>
    </xf>
    <xf numFmtId="49" fontId="44" fillId="36" borderId="36" xfId="55" applyNumberFormat="1" applyFont="1" applyFill="1" applyBorder="1" applyAlignment="1">
      <alignment horizontal="center" vertical="center"/>
    </xf>
    <xf numFmtId="49" fontId="44" fillId="36" borderId="37" xfId="55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10" fillId="37" borderId="28" xfId="55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4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724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86"/>
  <sheetViews>
    <sheetView tabSelected="1" zoomScale="130" zoomScaleNormal="130" zoomScalePageLayoutView="0" workbookViewId="0" topLeftCell="A1">
      <selection activeCell="D84" sqref="D84"/>
    </sheetView>
  </sheetViews>
  <sheetFormatPr defaultColWidth="11.421875" defaultRowHeight="15" customHeight="1"/>
  <cols>
    <col min="1" max="1" width="3.8515625" style="1" customWidth="1"/>
    <col min="2" max="2" width="27.57421875" style="1" customWidth="1"/>
    <col min="3" max="3" width="11.421875" style="1" customWidth="1"/>
    <col min="4" max="4" width="7.7109375" style="1" customWidth="1"/>
    <col min="5" max="5" width="14.28125" style="1" customWidth="1"/>
    <col min="6" max="6" width="13.421875" style="1" customWidth="1"/>
    <col min="7" max="16384" width="11.421875" style="1" customWidth="1"/>
  </cols>
  <sheetData>
    <row r="4" ht="15" customHeight="1">
      <c r="E4" s="3"/>
    </row>
    <row r="5" spans="2:7" ht="15" customHeight="1">
      <c r="B5" s="27" t="s">
        <v>62</v>
      </c>
      <c r="C5" s="4" t="s">
        <v>57</v>
      </c>
      <c r="E5" s="95" t="s">
        <v>101</v>
      </c>
      <c r="F5" s="95"/>
      <c r="G5" s="5">
        <v>60</v>
      </c>
    </row>
    <row r="6" spans="2:7" ht="15" customHeight="1">
      <c r="B6" s="6" t="s">
        <v>0</v>
      </c>
      <c r="C6" s="5" t="s">
        <v>104</v>
      </c>
      <c r="E6" s="96" t="s">
        <v>1</v>
      </c>
      <c r="F6" s="96"/>
      <c r="G6" s="5" t="s">
        <v>103</v>
      </c>
    </row>
    <row r="7" spans="2:7" ht="15" customHeight="1">
      <c r="B7" s="6" t="s">
        <v>63</v>
      </c>
      <c r="C7" s="5" t="s">
        <v>58</v>
      </c>
      <c r="E7" s="97" t="s">
        <v>2</v>
      </c>
      <c r="F7" s="97"/>
      <c r="G7" s="100">
        <v>45000</v>
      </c>
    </row>
    <row r="8" spans="2:7" ht="15" customHeight="1">
      <c r="B8" s="6" t="s">
        <v>64</v>
      </c>
      <c r="C8" s="5" t="s">
        <v>59</v>
      </c>
      <c r="E8" s="91" t="s">
        <v>66</v>
      </c>
      <c r="F8" s="92"/>
      <c r="G8" s="100">
        <f>G5*G7</f>
        <v>2700000</v>
      </c>
    </row>
    <row r="9" spans="2:7" ht="15" customHeight="1">
      <c r="B9" s="6" t="s">
        <v>65</v>
      </c>
      <c r="C9" s="4" t="s">
        <v>80</v>
      </c>
      <c r="E9" s="98" t="s">
        <v>67</v>
      </c>
      <c r="F9" s="99"/>
      <c r="G9" s="5" t="s">
        <v>61</v>
      </c>
    </row>
    <row r="10" spans="2:7" ht="30.75" customHeight="1">
      <c r="B10" s="6" t="s">
        <v>3</v>
      </c>
      <c r="C10" s="7" t="s">
        <v>102</v>
      </c>
      <c r="E10" s="98" t="s">
        <v>4</v>
      </c>
      <c r="F10" s="99"/>
      <c r="G10" s="5" t="s">
        <v>60</v>
      </c>
    </row>
    <row r="11" spans="2:7" ht="27">
      <c r="B11" s="6" t="s">
        <v>5</v>
      </c>
      <c r="C11" s="8">
        <v>45010</v>
      </c>
      <c r="E11" s="93" t="s">
        <v>6</v>
      </c>
      <c r="F11" s="94"/>
      <c r="G11" s="7" t="s">
        <v>82</v>
      </c>
    </row>
    <row r="12" spans="2:7" ht="15" customHeight="1">
      <c r="B12" s="9"/>
      <c r="C12" s="10"/>
      <c r="E12" s="11"/>
      <c r="F12" s="11"/>
      <c r="G12" s="12"/>
    </row>
    <row r="13" spans="2:7" ht="15" customHeight="1">
      <c r="B13" s="88" t="s">
        <v>56</v>
      </c>
      <c r="C13" s="89"/>
      <c r="D13" s="89"/>
      <c r="E13" s="89"/>
      <c r="F13" s="89"/>
      <c r="G13" s="90"/>
    </row>
    <row r="14" spans="3:6" ht="15" customHeight="1">
      <c r="C14" s="13"/>
      <c r="D14" s="13"/>
      <c r="E14" s="14"/>
      <c r="F14" s="15"/>
    </row>
    <row r="15" spans="2:7" ht="15" customHeight="1">
      <c r="B15" s="43" t="s">
        <v>7</v>
      </c>
      <c r="C15" s="11"/>
      <c r="D15" s="11"/>
      <c r="E15" s="11"/>
      <c r="F15" s="11"/>
      <c r="G15" s="11"/>
    </row>
    <row r="16" spans="2:7" ht="15" customHeight="1">
      <c r="B16" s="28" t="s">
        <v>8</v>
      </c>
      <c r="C16" s="29" t="s">
        <v>9</v>
      </c>
      <c r="D16" s="29" t="s">
        <v>10</v>
      </c>
      <c r="E16" s="29" t="s">
        <v>11</v>
      </c>
      <c r="F16" s="30" t="s">
        <v>12</v>
      </c>
      <c r="G16" s="31" t="s">
        <v>13</v>
      </c>
    </row>
    <row r="17" spans="2:7" ht="15" customHeight="1">
      <c r="B17" s="16" t="s">
        <v>14</v>
      </c>
      <c r="C17" s="17" t="s">
        <v>15</v>
      </c>
      <c r="D17" s="17">
        <v>0.2</v>
      </c>
      <c r="E17" s="17" t="s">
        <v>81</v>
      </c>
      <c r="F17" s="18">
        <v>15000</v>
      </c>
      <c r="G17" s="18">
        <f>+D17*F17</f>
        <v>3000</v>
      </c>
    </row>
    <row r="18" spans="2:7" ht="15" customHeight="1">
      <c r="B18" s="32" t="s">
        <v>16</v>
      </c>
      <c r="C18" s="33"/>
      <c r="D18" s="33"/>
      <c r="E18" s="33"/>
      <c r="F18" s="34"/>
      <c r="G18" s="34">
        <f>SUM(G17:G17)</f>
        <v>3000</v>
      </c>
    </row>
    <row r="19" spans="2:7" ht="15" customHeight="1">
      <c r="B19" s="11"/>
      <c r="C19" s="19"/>
      <c r="D19" s="19"/>
      <c r="E19" s="19"/>
      <c r="F19" s="20"/>
      <c r="G19" s="20"/>
    </row>
    <row r="20" spans="2:7" ht="15" customHeight="1">
      <c r="B20" s="43" t="s">
        <v>17</v>
      </c>
      <c r="C20" s="19"/>
      <c r="D20" s="19"/>
      <c r="E20" s="19"/>
      <c r="F20" s="20"/>
      <c r="G20" s="20"/>
    </row>
    <row r="21" spans="2:7" ht="15" customHeight="1">
      <c r="B21" s="35" t="s">
        <v>8</v>
      </c>
      <c r="C21" s="29" t="s">
        <v>9</v>
      </c>
      <c r="D21" s="29" t="s">
        <v>10</v>
      </c>
      <c r="E21" s="36" t="s">
        <v>11</v>
      </c>
      <c r="F21" s="30" t="s">
        <v>12</v>
      </c>
      <c r="G21" s="37" t="s">
        <v>13</v>
      </c>
    </row>
    <row r="22" spans="2:7" ht="15" customHeight="1">
      <c r="B22" s="16"/>
      <c r="C22" s="17"/>
      <c r="D22" s="17"/>
      <c r="E22" s="17"/>
      <c r="F22" s="18"/>
      <c r="G22" s="18"/>
    </row>
    <row r="23" spans="2:7" ht="15" customHeight="1">
      <c r="B23" s="32" t="s">
        <v>18</v>
      </c>
      <c r="C23" s="33"/>
      <c r="D23" s="33"/>
      <c r="E23" s="33"/>
      <c r="F23" s="34"/>
      <c r="G23" s="34">
        <v>0</v>
      </c>
    </row>
    <row r="24" spans="2:7" ht="15" customHeight="1">
      <c r="B24" s="11"/>
      <c r="C24" s="19"/>
      <c r="D24" s="19"/>
      <c r="E24" s="19"/>
      <c r="F24" s="20"/>
      <c r="G24" s="20"/>
    </row>
    <row r="25" spans="2:7" ht="15" customHeight="1">
      <c r="B25" s="43" t="s">
        <v>19</v>
      </c>
      <c r="C25" s="19"/>
      <c r="D25" s="19"/>
      <c r="E25" s="19"/>
      <c r="F25" s="20"/>
      <c r="G25" s="20"/>
    </row>
    <row r="26" spans="2:7" ht="15" customHeight="1">
      <c r="B26" s="35" t="s">
        <v>8</v>
      </c>
      <c r="C26" s="36" t="s">
        <v>9</v>
      </c>
      <c r="D26" s="36" t="s">
        <v>10</v>
      </c>
      <c r="E26" s="36" t="s">
        <v>11</v>
      </c>
      <c r="F26" s="30" t="s">
        <v>12</v>
      </c>
      <c r="G26" s="37" t="s">
        <v>13</v>
      </c>
    </row>
    <row r="27" spans="2:7" ht="15" customHeight="1">
      <c r="B27" s="16" t="s">
        <v>20</v>
      </c>
      <c r="C27" s="17" t="s">
        <v>21</v>
      </c>
      <c r="D27" s="17">
        <v>0.04</v>
      </c>
      <c r="E27" s="17" t="s">
        <v>68</v>
      </c>
      <c r="F27" s="18">
        <v>200000</v>
      </c>
      <c r="G27" s="18">
        <f aca="true" t="shared" si="0" ref="G27:G35">+D27*F27</f>
        <v>8000</v>
      </c>
    </row>
    <row r="28" spans="2:7" ht="15" customHeight="1">
      <c r="B28" s="16" t="s">
        <v>22</v>
      </c>
      <c r="C28" s="17" t="s">
        <v>21</v>
      </c>
      <c r="D28" s="17">
        <v>0.13</v>
      </c>
      <c r="E28" s="17" t="s">
        <v>69</v>
      </c>
      <c r="F28" s="18">
        <v>200000</v>
      </c>
      <c r="G28" s="18">
        <f t="shared" si="0"/>
        <v>26000</v>
      </c>
    </row>
    <row r="29" spans="2:7" ht="15" customHeight="1">
      <c r="B29" s="16" t="s">
        <v>23</v>
      </c>
      <c r="C29" s="17" t="s">
        <v>21</v>
      </c>
      <c r="D29" s="17">
        <v>0.06</v>
      </c>
      <c r="E29" s="17" t="s">
        <v>69</v>
      </c>
      <c r="F29" s="18">
        <v>600000</v>
      </c>
      <c r="G29" s="18">
        <f t="shared" si="0"/>
        <v>36000</v>
      </c>
    </row>
    <row r="30" spans="2:7" ht="15" customHeight="1">
      <c r="B30" s="16" t="s">
        <v>22</v>
      </c>
      <c r="C30" s="17" t="s">
        <v>21</v>
      </c>
      <c r="D30" s="17">
        <v>0.25</v>
      </c>
      <c r="E30" s="17" t="s">
        <v>69</v>
      </c>
      <c r="F30" s="18">
        <v>200000</v>
      </c>
      <c r="G30" s="18">
        <f t="shared" si="0"/>
        <v>50000</v>
      </c>
    </row>
    <row r="31" spans="2:7" ht="15" customHeight="1">
      <c r="B31" s="16" t="s">
        <v>24</v>
      </c>
      <c r="C31" s="17" t="s">
        <v>21</v>
      </c>
      <c r="D31" s="17">
        <v>0.13</v>
      </c>
      <c r="E31" s="17" t="s">
        <v>70</v>
      </c>
      <c r="F31" s="18">
        <v>340000</v>
      </c>
      <c r="G31" s="18">
        <f t="shared" si="0"/>
        <v>44200</v>
      </c>
    </row>
    <row r="32" spans="2:7" ht="15" customHeight="1">
      <c r="B32" s="16" t="s">
        <v>25</v>
      </c>
      <c r="C32" s="17" t="s">
        <v>21</v>
      </c>
      <c r="D32" s="17">
        <v>0.04</v>
      </c>
      <c r="E32" s="17" t="s">
        <v>70</v>
      </c>
      <c r="F32" s="18">
        <v>550000</v>
      </c>
      <c r="G32" s="18">
        <f t="shared" si="0"/>
        <v>22000</v>
      </c>
    </row>
    <row r="33" spans="2:7" ht="15" customHeight="1">
      <c r="B33" s="16" t="s">
        <v>26</v>
      </c>
      <c r="C33" s="17" t="s">
        <v>21</v>
      </c>
      <c r="D33" s="17">
        <v>0.04</v>
      </c>
      <c r="E33" s="17" t="s">
        <v>71</v>
      </c>
      <c r="F33" s="18">
        <v>320000</v>
      </c>
      <c r="G33" s="18">
        <f t="shared" si="0"/>
        <v>12800</v>
      </c>
    </row>
    <row r="34" spans="2:7" ht="15" customHeight="1">
      <c r="B34" s="16" t="s">
        <v>27</v>
      </c>
      <c r="C34" s="17" t="s">
        <v>21</v>
      </c>
      <c r="D34" s="17">
        <v>0.08</v>
      </c>
      <c r="E34" s="17" t="s">
        <v>72</v>
      </c>
      <c r="F34" s="18">
        <v>200000</v>
      </c>
      <c r="G34" s="18">
        <f t="shared" si="0"/>
        <v>16000</v>
      </c>
    </row>
    <row r="35" spans="2:7" ht="15" customHeight="1">
      <c r="B35" s="16" t="s">
        <v>28</v>
      </c>
      <c r="C35" s="17" t="s">
        <v>21</v>
      </c>
      <c r="D35" s="17">
        <v>0.1</v>
      </c>
      <c r="E35" s="17" t="s">
        <v>60</v>
      </c>
      <c r="F35" s="18">
        <v>600000</v>
      </c>
      <c r="G35" s="18">
        <f t="shared" si="0"/>
        <v>60000</v>
      </c>
    </row>
    <row r="36" spans="2:7" ht="15" customHeight="1">
      <c r="B36" s="32" t="s">
        <v>29</v>
      </c>
      <c r="C36" s="33"/>
      <c r="D36" s="33"/>
      <c r="E36" s="33"/>
      <c r="F36" s="34"/>
      <c r="G36" s="34">
        <f>SUM(G27:G35)</f>
        <v>275000</v>
      </c>
    </row>
    <row r="37" spans="2:7" ht="15" customHeight="1">
      <c r="B37" s="11"/>
      <c r="C37" s="19"/>
      <c r="D37" s="19"/>
      <c r="E37" s="19"/>
      <c r="F37" s="20"/>
      <c r="G37" s="20"/>
    </row>
    <row r="38" spans="2:7" ht="15" customHeight="1">
      <c r="B38" s="43" t="s">
        <v>30</v>
      </c>
      <c r="C38" s="19"/>
      <c r="D38" s="19"/>
      <c r="E38" s="19"/>
      <c r="F38" s="20"/>
      <c r="G38" s="20"/>
    </row>
    <row r="39" spans="2:7" ht="18">
      <c r="B39" s="28" t="s">
        <v>31</v>
      </c>
      <c r="C39" s="29" t="s">
        <v>77</v>
      </c>
      <c r="D39" s="29" t="s">
        <v>78</v>
      </c>
      <c r="E39" s="29" t="s">
        <v>11</v>
      </c>
      <c r="F39" s="30" t="s">
        <v>12</v>
      </c>
      <c r="G39" s="31" t="s">
        <v>13</v>
      </c>
    </row>
    <row r="40" spans="2:9" ht="15" customHeight="1">
      <c r="B40" s="77" t="s">
        <v>32</v>
      </c>
      <c r="C40" s="78" t="s">
        <v>33</v>
      </c>
      <c r="D40" s="78">
        <v>200</v>
      </c>
      <c r="E40" s="78" t="s">
        <v>73</v>
      </c>
      <c r="F40" s="79">
        <v>1200</v>
      </c>
      <c r="G40" s="79">
        <f>D40*F40</f>
        <v>240000</v>
      </c>
      <c r="H40" s="80"/>
      <c r="I40" s="81"/>
    </row>
    <row r="41" spans="2:8" ht="15" customHeight="1">
      <c r="B41" s="21" t="s">
        <v>34</v>
      </c>
      <c r="C41" s="17"/>
      <c r="D41" s="17"/>
      <c r="E41" s="17"/>
      <c r="F41" s="18"/>
      <c r="G41" s="18"/>
      <c r="H41" s="2"/>
    </row>
    <row r="42" spans="2:8" ht="15" customHeight="1">
      <c r="B42" s="16" t="s">
        <v>87</v>
      </c>
      <c r="C42" s="17" t="s">
        <v>33</v>
      </c>
      <c r="D42" s="17">
        <v>400</v>
      </c>
      <c r="E42" s="17" t="s">
        <v>72</v>
      </c>
      <c r="F42" s="18">
        <v>810</v>
      </c>
      <c r="G42" s="18">
        <f aca="true" t="shared" si="1" ref="G42:G50">D42*F42</f>
        <v>324000</v>
      </c>
      <c r="H42" s="2"/>
    </row>
    <row r="43" spans="2:8" ht="15" customHeight="1">
      <c r="B43" s="16" t="s">
        <v>35</v>
      </c>
      <c r="C43" s="17" t="s">
        <v>33</v>
      </c>
      <c r="D43" s="17">
        <v>400</v>
      </c>
      <c r="E43" s="17" t="s">
        <v>74</v>
      </c>
      <c r="F43" s="18">
        <v>780</v>
      </c>
      <c r="G43" s="18">
        <f t="shared" si="1"/>
        <v>312000</v>
      </c>
      <c r="H43" s="2"/>
    </row>
    <row r="44" spans="2:8" ht="15" customHeight="1">
      <c r="B44" s="16" t="s">
        <v>36</v>
      </c>
      <c r="C44" s="17" t="s">
        <v>33</v>
      </c>
      <c r="D44" s="17">
        <v>200</v>
      </c>
      <c r="E44" s="17" t="s">
        <v>74</v>
      </c>
      <c r="F44" s="18">
        <v>865</v>
      </c>
      <c r="G44" s="18">
        <f t="shared" si="1"/>
        <v>173000</v>
      </c>
      <c r="H44" s="2"/>
    </row>
    <row r="45" spans="2:8" ht="15" customHeight="1">
      <c r="B45" s="21" t="s">
        <v>37</v>
      </c>
      <c r="C45" s="17"/>
      <c r="D45" s="17"/>
      <c r="E45" s="17"/>
      <c r="F45" s="18"/>
      <c r="G45" s="18"/>
      <c r="H45" s="2"/>
    </row>
    <row r="46" spans="2:8" ht="15" customHeight="1">
      <c r="B46" s="16" t="s">
        <v>38</v>
      </c>
      <c r="C46" s="17" t="s">
        <v>79</v>
      </c>
      <c r="D46" s="17">
        <v>3</v>
      </c>
      <c r="E46" s="17" t="s">
        <v>75</v>
      </c>
      <c r="F46" s="18">
        <v>12812</v>
      </c>
      <c r="G46" s="18">
        <f t="shared" si="1"/>
        <v>38436</v>
      </c>
      <c r="H46" s="2"/>
    </row>
    <row r="47" spans="2:8" ht="15" customHeight="1">
      <c r="B47" s="16" t="s">
        <v>39</v>
      </c>
      <c r="C47" s="17" t="s">
        <v>79</v>
      </c>
      <c r="D47" s="17">
        <v>1</v>
      </c>
      <c r="E47" s="17" t="s">
        <v>76</v>
      </c>
      <c r="F47" s="18">
        <v>20300</v>
      </c>
      <c r="G47" s="18">
        <v>10591</v>
      </c>
      <c r="H47" s="2"/>
    </row>
    <row r="48" spans="2:8" ht="15" customHeight="1">
      <c r="B48" s="21" t="s">
        <v>40</v>
      </c>
      <c r="C48" s="17"/>
      <c r="D48" s="17"/>
      <c r="E48" s="17"/>
      <c r="F48" s="18"/>
      <c r="G48" s="18"/>
      <c r="H48" s="2"/>
    </row>
    <row r="49" spans="2:8" ht="15" customHeight="1">
      <c r="B49" s="82" t="s">
        <v>85</v>
      </c>
      <c r="C49" s="78" t="s">
        <v>79</v>
      </c>
      <c r="D49" s="78">
        <v>0.125</v>
      </c>
      <c r="E49" s="78" t="s">
        <v>86</v>
      </c>
      <c r="F49" s="79">
        <v>3082</v>
      </c>
      <c r="G49" s="79">
        <f t="shared" si="1"/>
        <v>385.25</v>
      </c>
      <c r="H49" s="80"/>
    </row>
    <row r="50" spans="2:8" ht="15" customHeight="1">
      <c r="B50" s="16"/>
      <c r="C50" s="17"/>
      <c r="D50" s="17"/>
      <c r="E50" s="17"/>
      <c r="F50" s="18"/>
      <c r="G50" s="18">
        <f t="shared" si="1"/>
        <v>0</v>
      </c>
      <c r="H50" s="2"/>
    </row>
    <row r="51" spans="2:8" ht="15" customHeight="1">
      <c r="B51" s="32" t="s">
        <v>41</v>
      </c>
      <c r="C51" s="33"/>
      <c r="D51" s="33"/>
      <c r="E51" s="33"/>
      <c r="F51" s="34"/>
      <c r="G51" s="34">
        <f>SUM(G40:G50)</f>
        <v>1098412.25</v>
      </c>
      <c r="H51" s="2"/>
    </row>
    <row r="52" spans="2:7" ht="15" customHeight="1">
      <c r="B52" s="15"/>
      <c r="C52" s="19"/>
      <c r="D52" s="19"/>
      <c r="E52" s="19"/>
      <c r="F52" s="20"/>
      <c r="G52" s="22"/>
    </row>
    <row r="53" spans="2:7" ht="15" customHeight="1">
      <c r="B53" s="43" t="s">
        <v>42</v>
      </c>
      <c r="C53" s="19"/>
      <c r="D53" s="19"/>
      <c r="E53" s="19"/>
      <c r="F53" s="20"/>
      <c r="G53" s="20"/>
    </row>
    <row r="54" spans="2:7" ht="18">
      <c r="B54" s="32" t="s">
        <v>43</v>
      </c>
      <c r="C54" s="29" t="s">
        <v>77</v>
      </c>
      <c r="D54" s="29" t="s">
        <v>78</v>
      </c>
      <c r="E54" s="33" t="s">
        <v>11</v>
      </c>
      <c r="F54" s="38" t="s">
        <v>12</v>
      </c>
      <c r="G54" s="34" t="s">
        <v>13</v>
      </c>
    </row>
    <row r="55" spans="2:7" ht="15" customHeight="1">
      <c r="B55" s="16"/>
      <c r="C55" s="17"/>
      <c r="D55" s="17"/>
      <c r="E55" s="17"/>
      <c r="F55" s="18"/>
      <c r="G55" s="18"/>
    </row>
    <row r="56" spans="2:7" ht="15" customHeight="1">
      <c r="B56" s="32" t="s">
        <v>44</v>
      </c>
      <c r="C56" s="33"/>
      <c r="D56" s="33"/>
      <c r="E56" s="33"/>
      <c r="F56" s="34"/>
      <c r="G56" s="34">
        <f>SUM(G55)</f>
        <v>0</v>
      </c>
    </row>
    <row r="57" spans="2:7" ht="15" customHeight="1">
      <c r="B57" s="15"/>
      <c r="C57" s="19"/>
      <c r="D57" s="19"/>
      <c r="E57" s="19"/>
      <c r="F57" s="20"/>
      <c r="G57" s="22"/>
    </row>
    <row r="58" spans="2:7" ht="15" customHeight="1">
      <c r="B58" s="44" t="s">
        <v>45</v>
      </c>
      <c r="C58" s="45"/>
      <c r="D58" s="45"/>
      <c r="E58" s="45"/>
      <c r="F58" s="46"/>
      <c r="G58" s="47">
        <f>+G18+G23+G36+G51+G56</f>
        <v>1376412.25</v>
      </c>
    </row>
    <row r="59" spans="2:7" ht="15" customHeight="1">
      <c r="B59" s="39" t="s">
        <v>46</v>
      </c>
      <c r="C59" s="40"/>
      <c r="D59" s="40"/>
      <c r="E59" s="40"/>
      <c r="F59" s="41"/>
      <c r="G59" s="42">
        <f>+G58*5%</f>
        <v>68820.6125</v>
      </c>
    </row>
    <row r="60" spans="2:7" ht="15" customHeight="1">
      <c r="B60" s="44" t="s">
        <v>47</v>
      </c>
      <c r="C60" s="45"/>
      <c r="D60" s="45"/>
      <c r="E60" s="45"/>
      <c r="F60" s="46"/>
      <c r="G60" s="47">
        <f>SUM(G58:G59)</f>
        <v>1445232.8625</v>
      </c>
    </row>
    <row r="61" spans="2:7" ht="15" customHeight="1">
      <c r="B61" s="39" t="s">
        <v>48</v>
      </c>
      <c r="C61" s="40"/>
      <c r="D61" s="40"/>
      <c r="E61" s="40"/>
      <c r="F61" s="41"/>
      <c r="G61" s="42">
        <f>G8</f>
        <v>2700000</v>
      </c>
    </row>
    <row r="62" spans="2:7" ht="15" customHeight="1">
      <c r="B62" s="44" t="s">
        <v>49</v>
      </c>
      <c r="C62" s="45"/>
      <c r="D62" s="45"/>
      <c r="E62" s="45"/>
      <c r="F62" s="46"/>
      <c r="G62" s="47">
        <f>+G61-G60</f>
        <v>1254767.1375</v>
      </c>
    </row>
    <row r="63" spans="2:5" ht="15" customHeight="1">
      <c r="B63" s="23" t="s">
        <v>55</v>
      </c>
      <c r="C63" s="24"/>
      <c r="D63" s="24"/>
      <c r="E63" s="24"/>
    </row>
    <row r="64" spans="2:5" ht="15" customHeight="1">
      <c r="B64" s="25" t="s">
        <v>84</v>
      </c>
      <c r="C64" s="24"/>
      <c r="D64" s="24"/>
      <c r="E64" s="24"/>
    </row>
    <row r="65" spans="2:5" ht="15" customHeight="1">
      <c r="B65" s="26" t="s">
        <v>50</v>
      </c>
      <c r="C65" s="24"/>
      <c r="D65" s="24"/>
      <c r="E65" s="24"/>
    </row>
    <row r="66" spans="2:5" ht="15" customHeight="1">
      <c r="B66" s="26" t="s">
        <v>51</v>
      </c>
      <c r="C66" s="24"/>
      <c r="D66" s="24"/>
      <c r="E66" s="24"/>
    </row>
    <row r="67" spans="2:5" ht="15" customHeight="1">
      <c r="B67" s="26" t="s">
        <v>52</v>
      </c>
      <c r="C67" s="24"/>
      <c r="D67" s="24"/>
      <c r="E67" s="24"/>
    </row>
    <row r="68" spans="2:5" ht="15" customHeight="1">
      <c r="B68" s="26" t="s">
        <v>53</v>
      </c>
      <c r="C68" s="24"/>
      <c r="D68" s="24"/>
      <c r="E68" s="24"/>
    </row>
    <row r="69" spans="2:5" ht="15" customHeight="1">
      <c r="B69" s="26" t="s">
        <v>54</v>
      </c>
      <c r="C69" s="24"/>
      <c r="D69" s="24"/>
      <c r="E69" s="24"/>
    </row>
    <row r="70" ht="15" customHeight="1">
      <c r="B70" s="26" t="s">
        <v>83</v>
      </c>
    </row>
    <row r="71" ht="15" customHeight="1" thickBot="1"/>
    <row r="72" spans="1:6" ht="15" customHeight="1" thickBot="1">
      <c r="A72" s="48"/>
      <c r="B72" s="83" t="s">
        <v>88</v>
      </c>
      <c r="C72" s="84"/>
      <c r="D72" s="49"/>
      <c r="E72" s="50"/>
      <c r="F72" s="50"/>
    </row>
    <row r="73" spans="1:6" ht="15" customHeight="1">
      <c r="A73" s="48"/>
      <c r="B73" s="51" t="s">
        <v>43</v>
      </c>
      <c r="C73" s="52" t="s">
        <v>89</v>
      </c>
      <c r="D73" s="53" t="s">
        <v>90</v>
      </c>
      <c r="E73" s="50"/>
      <c r="F73" s="50"/>
    </row>
    <row r="74" spans="1:6" ht="15" customHeight="1">
      <c r="A74" s="48"/>
      <c r="B74" s="54" t="s">
        <v>91</v>
      </c>
      <c r="C74" s="55">
        <f>+G18</f>
        <v>3000</v>
      </c>
      <c r="D74" s="56">
        <f>(C74/C80)</f>
        <v>0.0020757900528296353</v>
      </c>
      <c r="E74" s="50"/>
      <c r="F74" s="50"/>
    </row>
    <row r="75" spans="1:6" ht="15" customHeight="1">
      <c r="A75" s="48"/>
      <c r="B75" s="54" t="s">
        <v>92</v>
      </c>
      <c r="C75" s="76">
        <f>+G23</f>
        <v>0</v>
      </c>
      <c r="D75" s="56">
        <v>0</v>
      </c>
      <c r="E75" s="50"/>
      <c r="F75" s="50"/>
    </row>
    <row r="76" spans="1:6" ht="15" customHeight="1">
      <c r="A76" s="48"/>
      <c r="B76" s="54" t="s">
        <v>93</v>
      </c>
      <c r="C76" s="55">
        <f>+G36</f>
        <v>275000</v>
      </c>
      <c r="D76" s="56">
        <f>(C76/C80)</f>
        <v>0.19028075484271656</v>
      </c>
      <c r="E76" s="50"/>
      <c r="F76" s="50"/>
    </row>
    <row r="77" spans="1:6" ht="15" customHeight="1">
      <c r="A77" s="48"/>
      <c r="B77" s="54" t="s">
        <v>31</v>
      </c>
      <c r="C77" s="55">
        <f>+G51</f>
        <v>1098412.25</v>
      </c>
      <c r="D77" s="56">
        <f>(C77/C80)</f>
        <v>0.7600244074854061</v>
      </c>
      <c r="E77" s="50"/>
      <c r="F77" s="50"/>
    </row>
    <row r="78" spans="1:6" ht="15" customHeight="1">
      <c r="A78" s="48"/>
      <c r="B78" s="54" t="s">
        <v>94</v>
      </c>
      <c r="C78" s="57">
        <f>+G56</f>
        <v>0</v>
      </c>
      <c r="D78" s="56">
        <f>(C78/C80)</f>
        <v>0</v>
      </c>
      <c r="E78" s="58"/>
      <c r="F78" s="58"/>
    </row>
    <row r="79" spans="1:6" ht="15" customHeight="1">
      <c r="A79" s="48"/>
      <c r="B79" s="54" t="s">
        <v>95</v>
      </c>
      <c r="C79" s="57">
        <f>+G59</f>
        <v>68820.6125</v>
      </c>
      <c r="D79" s="56">
        <f>(C79/C80)</f>
        <v>0.047619047619047616</v>
      </c>
      <c r="E79" s="58"/>
      <c r="F79" s="58"/>
    </row>
    <row r="80" spans="1:6" ht="15" customHeight="1" thickBot="1">
      <c r="A80" s="59"/>
      <c r="B80" s="60" t="s">
        <v>96</v>
      </c>
      <c r="C80" s="61">
        <f>SUM(C74:C79)</f>
        <v>1445232.8625</v>
      </c>
      <c r="D80" s="62">
        <f>SUM(D74:D79)</f>
        <v>1</v>
      </c>
      <c r="E80" s="58"/>
      <c r="F80" s="58"/>
    </row>
    <row r="81" spans="1:6" ht="15" customHeight="1">
      <c r="A81" s="48"/>
      <c r="B81" s="63"/>
      <c r="C81" s="64"/>
      <c r="D81" s="64"/>
      <c r="E81" s="64"/>
      <c r="F81" s="64"/>
    </row>
    <row r="82" spans="1:6" ht="15" customHeight="1" thickBot="1">
      <c r="A82" s="48"/>
      <c r="B82" s="65"/>
      <c r="C82" s="64"/>
      <c r="D82" s="64"/>
      <c r="E82" s="64"/>
      <c r="F82" s="64"/>
    </row>
    <row r="83" spans="1:6" ht="15" customHeight="1">
      <c r="A83" s="48"/>
      <c r="B83" s="66"/>
      <c r="C83" s="85" t="s">
        <v>97</v>
      </c>
      <c r="D83" s="86"/>
      <c r="E83" s="87"/>
      <c r="F83" s="58"/>
    </row>
    <row r="84" spans="1:6" ht="15" customHeight="1">
      <c r="A84" s="48"/>
      <c r="B84" s="67" t="s">
        <v>99</v>
      </c>
      <c r="C84" s="68">
        <f>G5*0.9</f>
        <v>54</v>
      </c>
      <c r="D84" s="101">
        <f>+G5</f>
        <v>60</v>
      </c>
      <c r="E84" s="69">
        <f>G5*1.1</f>
        <v>66</v>
      </c>
      <c r="F84" s="70"/>
    </row>
    <row r="85" spans="1:6" ht="15" customHeight="1" thickBot="1">
      <c r="A85" s="48"/>
      <c r="B85" s="71" t="s">
        <v>100</v>
      </c>
      <c r="C85" s="72">
        <f>+C80/C84</f>
        <v>26763.571527777778</v>
      </c>
      <c r="D85" s="72">
        <f>+C80/D84</f>
        <v>24087.214375</v>
      </c>
      <c r="E85" s="73">
        <f>+C80/E84</f>
        <v>21897.467613636363</v>
      </c>
      <c r="F85" s="70"/>
    </row>
    <row r="86" spans="1:6" ht="15" customHeight="1">
      <c r="A86" s="48"/>
      <c r="B86" s="74" t="s">
        <v>98</v>
      </c>
      <c r="C86" s="75"/>
      <c r="D86" s="75"/>
      <c r="E86" s="75"/>
      <c r="F86" s="50"/>
    </row>
  </sheetData>
  <sheetProtection/>
  <mergeCells count="10">
    <mergeCell ref="B72:C72"/>
    <mergeCell ref="C83:E83"/>
    <mergeCell ref="B13:G13"/>
    <mergeCell ref="E8:F8"/>
    <mergeCell ref="E11:F11"/>
    <mergeCell ref="E5:F5"/>
    <mergeCell ref="E6:F6"/>
    <mergeCell ref="E7:F7"/>
    <mergeCell ref="E9:F9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2020-03-05T18:36:41Z</cp:lastPrinted>
  <dcterms:created xsi:type="dcterms:W3CDTF">2014-11-19T14:07:07Z</dcterms:created>
  <dcterms:modified xsi:type="dcterms:W3CDTF">2023-03-31T19:14:54Z</dcterms:modified>
  <cp:category/>
  <cp:version/>
  <cp:contentType/>
  <cp:contentStatus/>
</cp:coreProperties>
</file>