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O 2023\"/>
    </mc:Choice>
  </mc:AlternateContent>
  <bookViews>
    <workbookView xWindow="-120" yWindow="-120" windowWidth="20730" windowHeight="11160"/>
  </bookViews>
  <sheets>
    <sheet name="MAIZ GR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1" l="1"/>
  <c r="G63" i="1"/>
  <c r="G62" i="1" l="1"/>
  <c r="G61" i="1"/>
  <c r="G60" i="1"/>
  <c r="G53" i="1"/>
  <c r="G48" i="1"/>
  <c r="G35" i="1"/>
  <c r="G36" i="1"/>
  <c r="G37" i="1"/>
  <c r="G38" i="1"/>
  <c r="G12" i="1"/>
  <c r="D92" i="1" l="1"/>
  <c r="G39" i="1"/>
  <c r="G40" i="1"/>
  <c r="G41" i="1"/>
  <c r="G42" i="1"/>
  <c r="G34" i="1"/>
  <c r="G50" i="1"/>
  <c r="G51" i="1"/>
  <c r="G55" i="1"/>
  <c r="G22" i="1"/>
  <c r="G23" i="1"/>
  <c r="G24" i="1"/>
  <c r="G21" i="1"/>
  <c r="G43" i="1" l="1"/>
  <c r="C84" i="1" s="1"/>
  <c r="G25" i="1"/>
  <c r="C82" i="1" s="1"/>
  <c r="G56" i="1"/>
  <c r="C85" i="1" s="1"/>
  <c r="C86" i="1"/>
  <c r="C83" i="1" l="1"/>
  <c r="G68" i="1"/>
  <c r="G65" i="1" l="1"/>
  <c r="C87" i="1" s="1"/>
  <c r="G67" i="1" l="1"/>
  <c r="D93" i="1" s="1"/>
  <c r="C88" i="1"/>
  <c r="D82" i="1" s="1"/>
  <c r="C93" i="1" l="1"/>
  <c r="E93" i="1"/>
  <c r="G69" i="1"/>
  <c r="D87" i="1"/>
  <c r="D85" i="1"/>
  <c r="D86" i="1"/>
  <c r="D84" i="1"/>
  <c r="D88" i="1" l="1"/>
</calcChain>
</file>

<file path=xl/sharedStrings.xml><?xml version="1.0" encoding="utf-8"?>
<sst xmlns="http://schemas.openxmlformats.org/spreadsheetml/2006/main" count="165" uniqueCount="114">
  <si>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</si>
  <si>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</si>
  <si>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</si>
  <si>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</si>
  <si>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</si>
  <si>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</si>
  <si>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</si>
  <si>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</si>
  <si>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</si>
  <si>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</si>
  <si>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</si>
  <si>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</si>
  <si>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</si>
  <si>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</si>
  <si>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</si>
  <si>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</si>
  <si>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</si>
  <si>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</si>
  <si>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</si>
  <si>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</si>
  <si>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</si>
  <si>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</si>
  <si>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</si>
  <si>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</si>
  <si>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</si>
  <si>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</si>
  <si>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</si>
  <si>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</si>
  <si>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</si>
  <si>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</si>
  <si>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</si>
  <si>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</si>
  <si>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</si>
  <si>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</si>
  <si>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</si>
  <si>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</si>
  <si>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</si>
  <si>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</si>
  <si>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</si>
  <si>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</si>
  <si>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</si>
  <si>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</si>
  <si>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</si>
  <si>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</si>
  <si>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</si>
  <si>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</si>
  <si>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</si>
  <si>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</si>
  <si>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</si>
  <si>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</si>
  <si>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</si>
  <si>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</si>
  <si>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</si>
  <si>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</si>
  <si>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</si>
  <si>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</si>
  <si>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</si>
  <si>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</si>
  <si>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</si>
  <si>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</si>
  <si>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Urea</t>
  </si>
  <si>
    <t>INSECTICIDA</t>
  </si>
  <si>
    <t>Aradura</t>
  </si>
  <si>
    <t>kg</t>
  </si>
  <si>
    <t>Rendimiento  (Unidades/hà)</t>
  </si>
  <si>
    <t>Costo unitario ($/ Unidades) (*)</t>
  </si>
  <si>
    <t>ESCENARIOS COSTO UNITARIO  ($/unidades)</t>
  </si>
  <si>
    <t>MAIZ GRANO</t>
  </si>
  <si>
    <t>Pioneer P1098 y 34B19, Dekalb DK630 y DK619, Tuniche 2715 y 2720</t>
  </si>
  <si>
    <t>Medio</t>
  </si>
  <si>
    <t>Lib. B. O'Higgins</t>
  </si>
  <si>
    <t>Lolol</t>
  </si>
  <si>
    <t>Lolol - Pumanque</t>
  </si>
  <si>
    <t>Mercado interno</t>
  </si>
  <si>
    <t>Abril-Mayo</t>
  </si>
  <si>
    <t xml:space="preserve"> Sequías, heladas</t>
  </si>
  <si>
    <t>Riego de pre siembra</t>
  </si>
  <si>
    <t>Septiembre-Octubre</t>
  </si>
  <si>
    <t>Riegos</t>
  </si>
  <si>
    <t>Octubre-Marzo</t>
  </si>
  <si>
    <t>Paleo de regueros</t>
  </si>
  <si>
    <t>Noviembre-Diciembre</t>
  </si>
  <si>
    <t>Labores de cosecha</t>
  </si>
  <si>
    <t>Marzo-Abril</t>
  </si>
  <si>
    <t>Picado de rastrojo</t>
  </si>
  <si>
    <t>Mayo-Junio</t>
  </si>
  <si>
    <t>Agosto-Septiembre</t>
  </si>
  <si>
    <t>Rastra combinada</t>
  </si>
  <si>
    <t>Septiembre</t>
  </si>
  <si>
    <t>Aplicación de herbicidas</t>
  </si>
  <si>
    <t>Siembra y fertilización</t>
  </si>
  <si>
    <t>Surqueadora</t>
  </si>
  <si>
    <t>Octubre</t>
  </si>
  <si>
    <t>Aplicación de pesticidas</t>
  </si>
  <si>
    <t>Octubre-Noviembre</t>
  </si>
  <si>
    <t>Cultivador-abonador</t>
  </si>
  <si>
    <t>SEMILLAS</t>
  </si>
  <si>
    <t>Semillas</t>
  </si>
  <si>
    <t>Bolsa (50000 sem)</t>
  </si>
  <si>
    <t>Septiembre - Octubre</t>
  </si>
  <si>
    <t>Mezcla N-P-K</t>
  </si>
  <si>
    <t>Noviembre</t>
  </si>
  <si>
    <t>HERBICIDAS</t>
  </si>
  <si>
    <t>Primagram Gold 660 SC</t>
  </si>
  <si>
    <t>lt</t>
  </si>
  <si>
    <t>Troya 4 EC</t>
  </si>
  <si>
    <t>Traslados</t>
  </si>
  <si>
    <t>Abril</t>
  </si>
  <si>
    <t>Agua (Convento Viejo)</t>
  </si>
  <si>
    <t>Junio</t>
  </si>
  <si>
    <t>Secado</t>
  </si>
  <si>
    <r>
      <t>m</t>
    </r>
    <r>
      <rPr>
        <vertAlign val="superscript"/>
        <sz val="8"/>
        <color indexed="8"/>
        <rFont val="Arial Narrow"/>
        <family val="2"/>
      </rPr>
      <t>3</t>
    </r>
  </si>
  <si>
    <t>RENDIMIENTO (qqm/ha)</t>
  </si>
  <si>
    <t>PRECIO ESPERADO ($/qqm)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</si>
</sst>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sz val="8"/>
      <color rgb="FF000000"/>
      <name val="Arial Narrow"/>
      <family val="2"/>
    </font>
    <font>
      <sz val="9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16"/>
        <bgColor auto="1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3" fillId="0" borderId="17"/>
    <xf numFmtId="0" fontId="13" fillId="0" borderId="17"/>
    <xf numFmtId="41" fontId="19" fillId="0" borderId="0" applyFont="0" applyFill="0" applyBorder="0" applyAlignment="0" applyProtection="0"/>
    <xf numFmtId="0" fontId="1" fillId="0" borderId="17"/>
  </cellStyleXfs>
  <cellXfs count="14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 applyAlignment="1">
      <alignment vertical="center" wrapText="1"/>
    </xf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0" fontId="11" fillId="6" borderId="17" xfId="0" applyFont="1" applyFill="1" applyBorder="1"/>
    <xf numFmtId="0" fontId="6" fillId="6" borderId="17" xfId="0" applyFont="1" applyFill="1" applyBorder="1" applyAlignment="1">
      <alignment vertical="center"/>
    </xf>
    <xf numFmtId="0" fontId="11" fillId="2" borderId="17" xfId="0" applyFont="1" applyFill="1" applyBorder="1"/>
    <xf numFmtId="0" fontId="0" fillId="2" borderId="19" xfId="0" applyFill="1" applyBorder="1"/>
    <xf numFmtId="49" fontId="0" fillId="2" borderId="17" xfId="0" applyNumberForma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vertical="center"/>
    </xf>
    <xf numFmtId="49" fontId="9" fillId="2" borderId="36" xfId="0" applyNumberFormat="1" applyFont="1" applyFill="1" applyBorder="1" applyAlignment="1">
      <alignment vertical="center"/>
    </xf>
    <xf numFmtId="0" fontId="11" fillId="2" borderId="37" xfId="0" applyFont="1" applyFill="1" applyBorder="1"/>
    <xf numFmtId="0" fontId="11" fillId="2" borderId="38" xfId="0" applyFont="1" applyFill="1" applyBorder="1"/>
    <xf numFmtId="49" fontId="11" fillId="2" borderId="39" xfId="0" applyNumberFormat="1" applyFont="1" applyFill="1" applyBorder="1" applyAlignment="1">
      <alignment vertical="center"/>
    </xf>
    <xf numFmtId="0" fontId="11" fillId="2" borderId="40" xfId="0" applyFont="1" applyFill="1" applyBorder="1"/>
    <xf numFmtId="49" fontId="11" fillId="2" borderId="41" xfId="0" applyNumberFormat="1" applyFont="1" applyFill="1" applyBorder="1" applyAlignment="1">
      <alignment vertical="center"/>
    </xf>
    <xf numFmtId="0" fontId="11" fillId="2" borderId="42" xfId="0" applyFont="1" applyFill="1" applyBorder="1"/>
    <xf numFmtId="0" fontId="11" fillId="2" borderId="43" xfId="0" applyFont="1" applyFill="1" applyBorder="1"/>
    <xf numFmtId="0" fontId="9" fillId="6" borderId="17" xfId="0" applyFont="1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right" vertical="center"/>
    </xf>
    <xf numFmtId="164" fontId="12" fillId="2" borderId="17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4" fillId="2" borderId="8" xfId="0" applyFont="1" applyFill="1" applyBorder="1" applyAlignment="1">
      <alignment wrapText="1"/>
    </xf>
    <xf numFmtId="14" fontId="4" fillId="2" borderId="9" xfId="0" applyNumberFormat="1" applyFont="1" applyFill="1" applyBorder="1"/>
    <xf numFmtId="0" fontId="4" fillId="2" borderId="3" xfId="0" applyFont="1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horizontal="right" wrapText="1"/>
    </xf>
    <xf numFmtId="0" fontId="4" fillId="2" borderId="11" xfId="0" applyFont="1" applyFill="1" applyBorder="1"/>
    <xf numFmtId="0" fontId="4" fillId="2" borderId="12" xfId="0" applyFont="1" applyFill="1" applyBorder="1"/>
    <xf numFmtId="3" fontId="4" fillId="2" borderId="12" xfId="0" applyNumberFormat="1" applyFont="1" applyFill="1" applyBorder="1"/>
    <xf numFmtId="3" fontId="4" fillId="2" borderId="12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horizontal="center" vertical="center"/>
    </xf>
    <xf numFmtId="0" fontId="4" fillId="2" borderId="15" xfId="0" applyFont="1" applyFill="1" applyBorder="1"/>
    <xf numFmtId="0" fontId="4" fillId="2" borderId="16" xfId="0" applyFont="1" applyFill="1" applyBorder="1"/>
    <xf numFmtId="3" fontId="4" fillId="2" borderId="16" xfId="0" applyNumberFormat="1" applyFont="1" applyFill="1" applyBorder="1"/>
    <xf numFmtId="3" fontId="4" fillId="2" borderId="16" xfId="0" applyNumberFormat="1" applyFont="1" applyFill="1" applyBorder="1" applyAlignment="1">
      <alignment horizontal="right"/>
    </xf>
    <xf numFmtId="0" fontId="4" fillId="2" borderId="47" xfId="0" applyFont="1" applyFill="1" applyBorder="1"/>
    <xf numFmtId="0" fontId="4" fillId="2" borderId="48" xfId="0" applyFont="1" applyFill="1" applyBorder="1"/>
    <xf numFmtId="0" fontId="4" fillId="2" borderId="48" xfId="0" applyFont="1" applyFill="1" applyBorder="1" applyAlignment="1">
      <alignment horizontal="center"/>
    </xf>
    <xf numFmtId="3" fontId="4" fillId="2" borderId="48" xfId="0" applyNumberFormat="1" applyFont="1" applyFill="1" applyBorder="1"/>
    <xf numFmtId="3" fontId="4" fillId="2" borderId="48" xfId="0" applyNumberFormat="1" applyFont="1" applyFill="1" applyBorder="1" applyAlignment="1">
      <alignment horizontal="right"/>
    </xf>
    <xf numFmtId="0" fontId="4" fillId="2" borderId="20" xfId="0" applyFont="1" applyFill="1" applyBorder="1"/>
    <xf numFmtId="3" fontId="4" fillId="2" borderId="20" xfId="0" applyNumberFormat="1" applyFont="1" applyFill="1" applyBorder="1"/>
    <xf numFmtId="3" fontId="4" fillId="2" borderId="20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vertical="center"/>
    </xf>
    <xf numFmtId="0" fontId="4" fillId="8" borderId="35" xfId="0" applyFont="1" applyFill="1" applyBorder="1"/>
    <xf numFmtId="0" fontId="4" fillId="6" borderId="17" xfId="0" applyFont="1" applyFill="1" applyBorder="1"/>
    <xf numFmtId="49" fontId="14" fillId="7" borderId="26" xfId="0" applyNumberFormat="1" applyFont="1" applyFill="1" applyBorder="1" applyAlignment="1">
      <alignment vertical="center"/>
    </xf>
    <xf numFmtId="49" fontId="14" fillId="7" borderId="18" xfId="0" applyNumberFormat="1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>
      <alignment horizontal="center"/>
    </xf>
    <xf numFmtId="49" fontId="14" fillId="2" borderId="28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9" fontId="4" fillId="2" borderId="29" xfId="0" applyNumberFormat="1" applyFont="1" applyFill="1" applyBorder="1"/>
    <xf numFmtId="165" fontId="14" fillId="2" borderId="6" xfId="0" applyNumberFormat="1" applyFont="1" applyFill="1" applyBorder="1" applyAlignment="1">
      <alignment vertical="center"/>
    </xf>
    <xf numFmtId="0" fontId="15" fillId="6" borderId="17" xfId="0" applyFont="1" applyFill="1" applyBorder="1" applyAlignment="1">
      <alignment vertical="center"/>
    </xf>
    <xf numFmtId="49" fontId="14" fillId="7" borderId="30" xfId="0" applyNumberFormat="1" applyFont="1" applyFill="1" applyBorder="1" applyAlignment="1">
      <alignment vertical="center"/>
    </xf>
    <xf numFmtId="165" fontId="14" fillId="7" borderId="31" xfId="0" applyNumberFormat="1" applyFont="1" applyFill="1" applyBorder="1" applyAlignment="1">
      <alignment vertical="center"/>
    </xf>
    <xf numFmtId="9" fontId="14" fillId="7" borderId="3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4" fillId="7" borderId="44" xfId="0" applyNumberFormat="1" applyFont="1" applyFill="1" applyBorder="1" applyAlignment="1">
      <alignment vertical="center"/>
    </xf>
    <xf numFmtId="3" fontId="14" fillId="7" borderId="45" xfId="0" applyNumberFormat="1" applyFont="1" applyFill="1" applyBorder="1" applyAlignment="1">
      <alignment vertical="center"/>
    </xf>
    <xf numFmtId="165" fontId="14" fillId="7" borderId="32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 wrapText="1"/>
    </xf>
    <xf numFmtId="0" fontId="20" fillId="0" borderId="46" xfId="0" applyFont="1" applyFill="1" applyBorder="1" applyAlignment="1">
      <alignment horizontal="right"/>
    </xf>
    <xf numFmtId="0" fontId="3" fillId="2" borderId="7" xfId="0" applyFont="1" applyFill="1" applyBorder="1"/>
    <xf numFmtId="3" fontId="3" fillId="2" borderId="6" xfId="0" applyNumberFormat="1" applyFont="1" applyFill="1" applyBorder="1" applyAlignment="1"/>
    <xf numFmtId="0" fontId="22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41" fontId="4" fillId="2" borderId="6" xfId="3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0" fontId="22" fillId="2" borderId="53" xfId="0" applyFont="1" applyFill="1" applyBorder="1"/>
    <xf numFmtId="49" fontId="4" fillId="0" borderId="54" xfId="0" applyNumberFormat="1" applyFont="1" applyFill="1" applyBorder="1" applyAlignment="1"/>
    <xf numFmtId="0" fontId="4" fillId="0" borderId="55" xfId="0" applyFont="1" applyFill="1" applyBorder="1" applyAlignment="1"/>
    <xf numFmtId="3" fontId="4" fillId="2" borderId="56" xfId="0" applyNumberFormat="1" applyFont="1" applyFill="1" applyBorder="1" applyAlignment="1">
      <alignment horizontal="right" wrapText="1"/>
    </xf>
    <xf numFmtId="17" fontId="23" fillId="9" borderId="58" xfId="4" applyNumberFormat="1" applyFont="1" applyFill="1" applyBorder="1" applyAlignment="1">
      <alignment horizontal="right"/>
    </xf>
    <xf numFmtId="0" fontId="23" fillId="0" borderId="46" xfId="0" applyFont="1" applyFill="1" applyBorder="1" applyAlignment="1">
      <alignment horizontal="right" wrapText="1"/>
    </xf>
    <xf numFmtId="0" fontId="0" fillId="2" borderId="4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NumberFormat="1" applyFont="1" applyAlignment="1"/>
    <xf numFmtId="0" fontId="0" fillId="0" borderId="0" xfId="0" applyFont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0" fontId="22" fillId="2" borderId="4" xfId="0" applyFont="1" applyFill="1" applyBorder="1"/>
    <xf numFmtId="49" fontId="24" fillId="3" borderId="13" xfId="0" applyNumberFormat="1" applyFont="1" applyFill="1" applyBorder="1" applyAlignment="1">
      <alignment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vertical="center"/>
    </xf>
    <xf numFmtId="3" fontId="24" fillId="3" borderId="13" xfId="0" applyNumberFormat="1" applyFont="1" applyFill="1" applyBorder="1" applyAlignment="1">
      <alignment vertical="center"/>
    </xf>
    <xf numFmtId="0" fontId="22" fillId="0" borderId="0" xfId="0" applyNumberFormat="1" applyFont="1"/>
    <xf numFmtId="0" fontId="22" fillId="0" borderId="0" xfId="0" applyFont="1"/>
    <xf numFmtId="0" fontId="14" fillId="2" borderId="13" xfId="0" applyFont="1" applyFill="1" applyBorder="1" applyAlignment="1">
      <alignment vertical="center"/>
    </xf>
    <xf numFmtId="49" fontId="2" fillId="5" borderId="21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164" fontId="2" fillId="5" borderId="23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4" fontId="2" fillId="3" borderId="25" xfId="0" applyNumberFormat="1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4" fontId="2" fillId="5" borderId="25" xfId="0" applyNumberFormat="1" applyFont="1" applyFill="1" applyBorder="1" applyAlignment="1">
      <alignment vertical="center"/>
    </xf>
    <xf numFmtId="49" fontId="2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2" fillId="10" borderId="61" xfId="0" applyNumberFormat="1" applyFont="1" applyFill="1" applyBorder="1" applyAlignment="1">
      <alignment vertical="center"/>
    </xf>
    <xf numFmtId="14" fontId="4" fillId="2" borderId="6" xfId="0" applyNumberFormat="1" applyFont="1" applyFill="1" applyBorder="1" applyAlignment="1">
      <alignment horizontal="right"/>
    </xf>
    <xf numFmtId="49" fontId="21" fillId="3" borderId="6" xfId="0" applyNumberFormat="1" applyFont="1" applyFill="1" applyBorder="1" applyAlignment="1">
      <alignment wrapText="1"/>
    </xf>
    <xf numFmtId="0" fontId="21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9" fontId="18" fillId="8" borderId="49" xfId="0" applyNumberFormat="1" applyFont="1" applyFill="1" applyBorder="1" applyAlignment="1">
      <alignment horizontal="center" vertical="center"/>
    </xf>
    <xf numFmtId="49" fontId="18" fillId="8" borderId="50" xfId="0" applyNumberFormat="1" applyFont="1" applyFill="1" applyBorder="1" applyAlignment="1">
      <alignment horizontal="center" vertical="center"/>
    </xf>
    <xf numFmtId="49" fontId="18" fillId="8" borderId="51" xfId="0" applyNumberFormat="1" applyFont="1" applyFill="1" applyBorder="1" applyAlignment="1">
      <alignment horizontal="center" vertical="center"/>
    </xf>
    <xf numFmtId="49" fontId="18" fillId="8" borderId="33" xfId="0" applyNumberFormat="1" applyFont="1" applyFill="1" applyBorder="1" applyAlignment="1">
      <alignment vertical="center"/>
    </xf>
    <xf numFmtId="0" fontId="14" fillId="8" borderId="34" xfId="0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wrapText="1"/>
    </xf>
    <xf numFmtId="0" fontId="4" fillId="2" borderId="57" xfId="0" applyFont="1" applyFill="1" applyBorder="1" applyAlignment="1">
      <alignment wrapText="1"/>
    </xf>
    <xf numFmtId="49" fontId="4" fillId="2" borderId="52" xfId="0" applyNumberFormat="1" applyFont="1" applyFill="1" applyBorder="1" applyAlignment="1">
      <alignment wrapText="1"/>
    </xf>
    <xf numFmtId="0" fontId="4" fillId="2" borderId="52" xfId="0" applyFont="1" applyFill="1" applyBorder="1" applyAlignment="1">
      <alignment wrapText="1"/>
    </xf>
  </cellXfs>
  <cellStyles count="5">
    <cellStyle name="Millares [0]" xfId="3" builtinId="6"/>
    <cellStyle name="Normal" xfId="0" builtinId="0"/>
    <cellStyle name="Normal 2" xfId="1"/>
    <cellStyle name="Normal 2 3" xfId="2"/>
    <cellStyle name="Normal 4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504824</xdr:colOff>
      <xdr:row>0</xdr:row>
      <xdr:rowOff>161925</xdr:rowOff>
    </xdr:from>
    <xdr:to>
      <xdr:col>7</xdr:col>
      <xdr:colOff>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" y="161925"/>
          <a:ext cx="6900095" cy="118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24" zoomScaleNormal="124" workbookViewId="0">
      <selection activeCell="A2" sqref="A2"/>
    </sheetView>
  </sheetViews>
  <sheetFormatPr baseColWidth="10" defaultColWidth="10.85546875" defaultRowHeight="11.25" customHeight="1"/>
  <cols>
    <col min="1" max="1" width="7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35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9"/>
    </row>
    <row r="2" spans="1:7" ht="15" customHeight="1">
      <c r="A2" s="2"/>
      <c r="B2" s="2"/>
      <c r="C2" s="2"/>
      <c r="D2" s="2"/>
      <c r="E2" s="2"/>
      <c r="F2" s="2"/>
      <c r="G2" s="29"/>
    </row>
    <row r="3" spans="1:7" ht="15" customHeight="1">
      <c r="A3" s="2"/>
      <c r="B3" s="2"/>
      <c r="C3" s="2"/>
      <c r="D3" s="2"/>
      <c r="E3" s="2"/>
      <c r="F3" s="2"/>
      <c r="G3" s="29"/>
    </row>
    <row r="4" spans="1:7" ht="15" customHeight="1">
      <c r="A4" s="2"/>
      <c r="B4" s="2"/>
      <c r="C4" s="2"/>
      <c r="D4" s="2"/>
      <c r="E4" s="2"/>
      <c r="F4" s="2"/>
      <c r="G4" s="29"/>
    </row>
    <row r="5" spans="1:7" ht="15" customHeight="1">
      <c r="A5" s="2"/>
      <c r="B5" s="2"/>
      <c r="C5" s="2"/>
      <c r="D5" s="2"/>
      <c r="E5" s="2"/>
      <c r="F5" s="2"/>
      <c r="G5" s="29"/>
    </row>
    <row r="6" spans="1:7" ht="15" customHeight="1">
      <c r="A6" s="2"/>
      <c r="B6" s="2"/>
      <c r="C6" s="2"/>
      <c r="D6" s="2"/>
      <c r="E6" s="2"/>
      <c r="F6" s="2"/>
      <c r="G6" s="29"/>
    </row>
    <row r="7" spans="1:7" ht="15" customHeight="1">
      <c r="A7" s="2"/>
      <c r="B7" s="2"/>
      <c r="C7" s="2"/>
      <c r="D7" s="2"/>
      <c r="E7" s="2"/>
      <c r="F7" s="2"/>
      <c r="G7" s="29"/>
    </row>
    <row r="8" spans="1:7" ht="15" customHeight="1">
      <c r="A8" s="2"/>
      <c r="B8" s="3"/>
      <c r="C8" s="4"/>
      <c r="D8" s="2"/>
      <c r="E8" s="4"/>
      <c r="F8" s="4"/>
      <c r="G8" s="30"/>
    </row>
    <row r="9" spans="1:7" ht="12" customHeight="1">
      <c r="A9" s="5"/>
      <c r="B9" s="80" t="s">
        <v>0</v>
      </c>
      <c r="C9" s="81" t="s">
        <v>67</v>
      </c>
      <c r="D9" s="82"/>
      <c r="E9" s="127" t="s">
        <v>112</v>
      </c>
      <c r="F9" s="128"/>
      <c r="G9" s="83">
        <v>150</v>
      </c>
    </row>
    <row r="10" spans="1:7" ht="38.25">
      <c r="A10" s="5"/>
      <c r="B10" s="6" t="s">
        <v>1</v>
      </c>
      <c r="C10" s="93" t="s">
        <v>68</v>
      </c>
      <c r="D10" s="84"/>
      <c r="E10" s="129" t="s">
        <v>2</v>
      </c>
      <c r="F10" s="130"/>
      <c r="G10" s="126">
        <v>45047</v>
      </c>
    </row>
    <row r="11" spans="1:7" ht="18" customHeight="1">
      <c r="A11" s="5"/>
      <c r="B11" s="6" t="s">
        <v>3</v>
      </c>
      <c r="C11" s="85" t="s">
        <v>69</v>
      </c>
      <c r="D11" s="84"/>
      <c r="E11" s="142" t="s">
        <v>113</v>
      </c>
      <c r="F11" s="143"/>
      <c r="G11" s="86">
        <v>34000</v>
      </c>
    </row>
    <row r="12" spans="1:7" ht="11.25" customHeight="1">
      <c r="A12" s="5"/>
      <c r="B12" s="6" t="s">
        <v>4</v>
      </c>
      <c r="C12" s="87" t="s">
        <v>70</v>
      </c>
      <c r="D12" s="88"/>
      <c r="E12" s="89" t="s">
        <v>5</v>
      </c>
      <c r="F12" s="90"/>
      <c r="G12" s="91">
        <f>G9*G11</f>
        <v>5100000</v>
      </c>
    </row>
    <row r="13" spans="1:7" ht="11.25" customHeight="1">
      <c r="A13" s="5"/>
      <c r="B13" s="6" t="s">
        <v>6</v>
      </c>
      <c r="C13" s="87" t="s">
        <v>71</v>
      </c>
      <c r="D13" s="84"/>
      <c r="E13" s="140" t="s">
        <v>7</v>
      </c>
      <c r="F13" s="141"/>
      <c r="G13" s="85" t="s">
        <v>73</v>
      </c>
    </row>
    <row r="14" spans="1:7" ht="13.5" customHeight="1">
      <c r="A14" s="5"/>
      <c r="B14" s="6" t="s">
        <v>8</v>
      </c>
      <c r="C14" s="85" t="s">
        <v>72</v>
      </c>
      <c r="D14" s="84"/>
      <c r="E14" s="129" t="s">
        <v>9</v>
      </c>
      <c r="F14" s="130"/>
      <c r="G14" s="85" t="s">
        <v>74</v>
      </c>
    </row>
    <row r="15" spans="1:7" ht="25.5" customHeight="1">
      <c r="A15" s="5"/>
      <c r="B15" s="6" t="s">
        <v>10</v>
      </c>
      <c r="C15" s="92">
        <v>44953</v>
      </c>
      <c r="D15" s="84"/>
      <c r="E15" s="131" t="s">
        <v>11</v>
      </c>
      <c r="F15" s="132"/>
      <c r="G15" s="87" t="s">
        <v>75</v>
      </c>
    </row>
    <row r="16" spans="1:7" ht="12" customHeight="1">
      <c r="A16" s="2"/>
      <c r="B16" s="36"/>
      <c r="C16" s="37"/>
      <c r="D16" s="38"/>
      <c r="E16" s="39"/>
      <c r="F16" s="39"/>
      <c r="G16" s="40"/>
    </row>
    <row r="17" spans="1:255" ht="12" customHeight="1">
      <c r="A17" s="7"/>
      <c r="B17" s="133" t="s">
        <v>12</v>
      </c>
      <c r="C17" s="134"/>
      <c r="D17" s="134"/>
      <c r="E17" s="134"/>
      <c r="F17" s="134"/>
      <c r="G17" s="134"/>
    </row>
    <row r="18" spans="1:255" ht="12" customHeight="1">
      <c r="A18" s="2"/>
      <c r="B18" s="8"/>
      <c r="C18" s="9"/>
      <c r="D18" s="9"/>
      <c r="E18" s="9"/>
      <c r="F18" s="10"/>
      <c r="G18" s="31"/>
    </row>
    <row r="19" spans="1:255" s="100" customFormat="1" ht="12" customHeight="1">
      <c r="A19" s="94"/>
      <c r="B19" s="95" t="s">
        <v>13</v>
      </c>
      <c r="C19" s="96"/>
      <c r="D19" s="97"/>
      <c r="E19" s="97"/>
      <c r="F19" s="98"/>
      <c r="G19" s="98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</row>
    <row r="20" spans="1:255" s="100" customFormat="1" ht="24" customHeight="1">
      <c r="A20" s="94"/>
      <c r="B20" s="101" t="s">
        <v>14</v>
      </c>
      <c r="C20" s="102" t="s">
        <v>15</v>
      </c>
      <c r="D20" s="102" t="s">
        <v>16</v>
      </c>
      <c r="E20" s="101" t="s">
        <v>17</v>
      </c>
      <c r="F20" s="102" t="s">
        <v>18</v>
      </c>
      <c r="G20" s="101" t="s">
        <v>19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</row>
    <row r="21" spans="1:255" s="105" customFormat="1" ht="12" customHeight="1">
      <c r="A21" s="103"/>
      <c r="B21" s="45" t="s">
        <v>76</v>
      </c>
      <c r="C21" s="46" t="s">
        <v>20</v>
      </c>
      <c r="D21" s="46">
        <v>1.5</v>
      </c>
      <c r="E21" s="46" t="s">
        <v>77</v>
      </c>
      <c r="F21" s="47">
        <v>28000</v>
      </c>
      <c r="G21" s="47">
        <f>D21*F21</f>
        <v>42000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</row>
    <row r="22" spans="1:255" s="105" customFormat="1" ht="12" customHeight="1">
      <c r="A22" s="103"/>
      <c r="B22" s="45" t="s">
        <v>78</v>
      </c>
      <c r="C22" s="46" t="s">
        <v>20</v>
      </c>
      <c r="D22" s="46">
        <v>12</v>
      </c>
      <c r="E22" s="46" t="s">
        <v>79</v>
      </c>
      <c r="F22" s="47">
        <v>28000</v>
      </c>
      <c r="G22" s="47">
        <f t="shared" ref="G22:G24" si="0">D22*F22</f>
        <v>336000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</row>
    <row r="23" spans="1:255" s="105" customFormat="1" ht="12" customHeight="1">
      <c r="A23" s="103"/>
      <c r="B23" s="45" t="s">
        <v>80</v>
      </c>
      <c r="C23" s="46" t="s">
        <v>20</v>
      </c>
      <c r="D23" s="46">
        <v>1.5</v>
      </c>
      <c r="E23" s="46" t="s">
        <v>81</v>
      </c>
      <c r="F23" s="47">
        <v>28000</v>
      </c>
      <c r="G23" s="47">
        <f t="shared" si="0"/>
        <v>42000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</row>
    <row r="24" spans="1:255" s="105" customFormat="1" ht="12" customHeight="1">
      <c r="A24" s="103"/>
      <c r="B24" s="45" t="s">
        <v>82</v>
      </c>
      <c r="C24" s="46" t="s">
        <v>20</v>
      </c>
      <c r="D24" s="46">
        <v>0.5</v>
      </c>
      <c r="E24" s="46" t="s">
        <v>83</v>
      </c>
      <c r="F24" s="47">
        <v>28000</v>
      </c>
      <c r="G24" s="47">
        <f t="shared" si="0"/>
        <v>14000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</row>
    <row r="25" spans="1:255" s="112" customFormat="1" ht="12" customHeight="1">
      <c r="A25" s="106"/>
      <c r="B25" s="107" t="s">
        <v>21</v>
      </c>
      <c r="C25" s="108"/>
      <c r="D25" s="108"/>
      <c r="E25" s="108"/>
      <c r="F25" s="109"/>
      <c r="G25" s="110">
        <f>SUM(G21:G24)</f>
        <v>434000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</row>
    <row r="26" spans="1:255" ht="12" customHeight="1">
      <c r="A26" s="2"/>
      <c r="B26" s="41"/>
      <c r="C26" s="42"/>
      <c r="D26" s="42"/>
      <c r="E26" s="42"/>
      <c r="F26" s="43"/>
      <c r="G26" s="44"/>
    </row>
    <row r="27" spans="1:255" s="100" customFormat="1" ht="12" customHeight="1">
      <c r="A27" s="94"/>
      <c r="B27" s="95" t="s">
        <v>22</v>
      </c>
      <c r="C27" s="96"/>
      <c r="D27" s="97"/>
      <c r="E27" s="97"/>
      <c r="F27" s="98"/>
      <c r="G27" s="98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</row>
    <row r="28" spans="1:255" s="100" customFormat="1" ht="24" customHeight="1">
      <c r="A28" s="94"/>
      <c r="B28" s="101" t="s">
        <v>14</v>
      </c>
      <c r="C28" s="102" t="s">
        <v>15</v>
      </c>
      <c r="D28" s="102" t="s">
        <v>16</v>
      </c>
      <c r="E28" s="101" t="s">
        <v>58</v>
      </c>
      <c r="F28" s="102" t="s">
        <v>18</v>
      </c>
      <c r="G28" s="101" t="s">
        <v>19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</row>
    <row r="29" spans="1:255" ht="12" customHeight="1">
      <c r="A29" s="5"/>
      <c r="B29" s="45"/>
      <c r="C29" s="46" t="s">
        <v>58</v>
      </c>
      <c r="D29" s="46" t="s">
        <v>58</v>
      </c>
      <c r="E29" s="46" t="s">
        <v>58</v>
      </c>
      <c r="F29" s="47" t="s">
        <v>58</v>
      </c>
      <c r="G29" s="48"/>
    </row>
    <row r="30" spans="1:255" s="112" customFormat="1" ht="12" customHeight="1">
      <c r="A30" s="106"/>
      <c r="B30" s="107" t="s">
        <v>23</v>
      </c>
      <c r="C30" s="108"/>
      <c r="D30" s="108"/>
      <c r="E30" s="108"/>
      <c r="F30" s="109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</row>
    <row r="31" spans="1:255" ht="12" customHeight="1">
      <c r="A31" s="2"/>
      <c r="B31" s="49"/>
      <c r="C31" s="50"/>
      <c r="D31" s="50"/>
      <c r="E31" s="50"/>
      <c r="F31" s="51"/>
      <c r="G31" s="52"/>
    </row>
    <row r="32" spans="1:255" s="100" customFormat="1" ht="12" customHeight="1">
      <c r="A32" s="94"/>
      <c r="B32" s="95" t="s">
        <v>24</v>
      </c>
      <c r="C32" s="96"/>
      <c r="D32" s="97"/>
      <c r="E32" s="97"/>
      <c r="F32" s="98"/>
      <c r="G32" s="98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</row>
    <row r="33" spans="1:255" s="100" customFormat="1" ht="24" customHeight="1">
      <c r="A33" s="94"/>
      <c r="B33" s="101" t="s">
        <v>14</v>
      </c>
      <c r="C33" s="102" t="s">
        <v>15</v>
      </c>
      <c r="D33" s="102" t="s">
        <v>16</v>
      </c>
      <c r="E33" s="101" t="s">
        <v>17</v>
      </c>
      <c r="F33" s="102" t="s">
        <v>18</v>
      </c>
      <c r="G33" s="101" t="s">
        <v>19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</row>
    <row r="34" spans="1:255" s="105" customFormat="1" ht="12" customHeight="1">
      <c r="A34" s="103"/>
      <c r="B34" s="45" t="s">
        <v>84</v>
      </c>
      <c r="C34" s="46" t="s">
        <v>25</v>
      </c>
      <c r="D34" s="46">
        <v>0.3</v>
      </c>
      <c r="E34" s="46" t="s">
        <v>85</v>
      </c>
      <c r="F34" s="47">
        <v>134000</v>
      </c>
      <c r="G34" s="47">
        <f>D34*F34</f>
        <v>40200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</row>
    <row r="35" spans="1:255" s="105" customFormat="1" ht="12" customHeight="1">
      <c r="A35" s="103"/>
      <c r="B35" s="45" t="s">
        <v>62</v>
      </c>
      <c r="C35" s="46" t="s">
        <v>25</v>
      </c>
      <c r="D35" s="46">
        <v>0.4</v>
      </c>
      <c r="E35" s="46" t="s">
        <v>86</v>
      </c>
      <c r="F35" s="47">
        <v>200000</v>
      </c>
      <c r="G35" s="47">
        <f t="shared" ref="G35:G38" si="1">D35*F35</f>
        <v>80000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</row>
    <row r="36" spans="1:255" s="105" customFormat="1" ht="12" customHeight="1">
      <c r="A36" s="103"/>
      <c r="B36" s="45" t="s">
        <v>87</v>
      </c>
      <c r="C36" s="46" t="s">
        <v>25</v>
      </c>
      <c r="D36" s="46">
        <v>0.2</v>
      </c>
      <c r="E36" s="46" t="s">
        <v>88</v>
      </c>
      <c r="F36" s="47">
        <v>180000</v>
      </c>
      <c r="G36" s="47">
        <f t="shared" si="1"/>
        <v>36000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</row>
    <row r="37" spans="1:255" s="105" customFormat="1" ht="12" customHeight="1">
      <c r="A37" s="103"/>
      <c r="B37" s="45" t="s">
        <v>89</v>
      </c>
      <c r="C37" s="46" t="s">
        <v>25</v>
      </c>
      <c r="D37" s="46">
        <v>0.2</v>
      </c>
      <c r="E37" s="46" t="s">
        <v>77</v>
      </c>
      <c r="F37" s="47">
        <v>150000</v>
      </c>
      <c r="G37" s="47">
        <f t="shared" si="1"/>
        <v>30000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</row>
    <row r="38" spans="1:255" s="105" customFormat="1" ht="12" customHeight="1">
      <c r="A38" s="103"/>
      <c r="B38" s="45" t="s">
        <v>90</v>
      </c>
      <c r="C38" s="46" t="s">
        <v>25</v>
      </c>
      <c r="D38" s="46">
        <v>0.3</v>
      </c>
      <c r="E38" s="46" t="s">
        <v>77</v>
      </c>
      <c r="F38" s="47">
        <v>150000</v>
      </c>
      <c r="G38" s="47">
        <f t="shared" si="1"/>
        <v>45000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</row>
    <row r="39" spans="1:255" s="105" customFormat="1" ht="12" customHeight="1">
      <c r="A39" s="103"/>
      <c r="B39" s="45" t="s">
        <v>91</v>
      </c>
      <c r="C39" s="46" t="s">
        <v>25</v>
      </c>
      <c r="D39" s="46">
        <v>0.1</v>
      </c>
      <c r="E39" s="46" t="s">
        <v>92</v>
      </c>
      <c r="F39" s="47">
        <v>150000</v>
      </c>
      <c r="G39" s="47">
        <f t="shared" ref="G39:G42" si="2">D39*F39</f>
        <v>15000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</row>
    <row r="40" spans="1:255" s="105" customFormat="1" ht="12" customHeight="1">
      <c r="A40" s="103"/>
      <c r="B40" s="45" t="s">
        <v>93</v>
      </c>
      <c r="C40" s="46" t="s">
        <v>25</v>
      </c>
      <c r="D40" s="46">
        <v>0.2</v>
      </c>
      <c r="E40" s="46" t="s">
        <v>94</v>
      </c>
      <c r="F40" s="47">
        <v>150000</v>
      </c>
      <c r="G40" s="47">
        <f t="shared" si="2"/>
        <v>30000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</row>
    <row r="41" spans="1:255" s="105" customFormat="1" ht="12" customHeight="1">
      <c r="A41" s="103"/>
      <c r="B41" s="45" t="s">
        <v>95</v>
      </c>
      <c r="C41" s="46" t="s">
        <v>25</v>
      </c>
      <c r="D41" s="46">
        <v>0.2</v>
      </c>
      <c r="E41" s="46" t="s">
        <v>81</v>
      </c>
      <c r="F41" s="47">
        <v>150000</v>
      </c>
      <c r="G41" s="47">
        <f t="shared" si="2"/>
        <v>30000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</row>
    <row r="42" spans="1:255" s="105" customFormat="1" ht="12" customHeight="1">
      <c r="A42" s="103"/>
      <c r="B42" s="45" t="s">
        <v>82</v>
      </c>
      <c r="C42" s="46" t="s">
        <v>25</v>
      </c>
      <c r="D42" s="46">
        <v>0.4</v>
      </c>
      <c r="E42" s="46" t="s">
        <v>83</v>
      </c>
      <c r="F42" s="47">
        <v>200000</v>
      </c>
      <c r="G42" s="47">
        <f t="shared" si="2"/>
        <v>80000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 s="112" customFormat="1" ht="12" customHeight="1">
      <c r="A43" s="106"/>
      <c r="B43" s="107" t="s">
        <v>26</v>
      </c>
      <c r="C43" s="108"/>
      <c r="D43" s="108"/>
      <c r="E43" s="108"/>
      <c r="F43" s="109"/>
      <c r="G43" s="110">
        <f>SUM(G34:G42)</f>
        <v>386200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  <c r="IL43" s="111"/>
      <c r="IM43" s="111"/>
      <c r="IN43" s="111"/>
      <c r="IO43" s="111"/>
      <c r="IP43" s="111"/>
      <c r="IQ43" s="111"/>
      <c r="IR43" s="111"/>
      <c r="IS43" s="111"/>
      <c r="IT43" s="111"/>
      <c r="IU43" s="111"/>
    </row>
    <row r="44" spans="1:255" ht="12" customHeight="1">
      <c r="A44" s="2"/>
      <c r="B44" s="49"/>
      <c r="C44" s="50"/>
      <c r="D44" s="50"/>
      <c r="E44" s="50"/>
      <c r="F44" s="51"/>
      <c r="G44" s="52"/>
    </row>
    <row r="45" spans="1:255" s="100" customFormat="1" ht="12" customHeight="1">
      <c r="A45" s="94"/>
      <c r="B45" s="95" t="s">
        <v>27</v>
      </c>
      <c r="C45" s="96"/>
      <c r="D45" s="97"/>
      <c r="E45" s="97"/>
      <c r="F45" s="98"/>
      <c r="G45" s="98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</row>
    <row r="46" spans="1:255" s="100" customFormat="1" ht="24" customHeight="1">
      <c r="A46" s="94"/>
      <c r="B46" s="101" t="s">
        <v>28</v>
      </c>
      <c r="C46" s="102" t="s">
        <v>29</v>
      </c>
      <c r="D46" s="102" t="s">
        <v>30</v>
      </c>
      <c r="E46" s="101" t="s">
        <v>17</v>
      </c>
      <c r="F46" s="102" t="s">
        <v>18</v>
      </c>
      <c r="G46" s="101" t="s">
        <v>19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</row>
    <row r="47" spans="1:255" s="105" customFormat="1" ht="12" customHeight="1">
      <c r="A47" s="103"/>
      <c r="B47" s="113" t="s">
        <v>96</v>
      </c>
      <c r="C47" s="46"/>
      <c r="D47" s="46"/>
      <c r="E47" s="46"/>
      <c r="F47" s="47"/>
      <c r="G47" s="47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</row>
    <row r="48" spans="1:255" s="105" customFormat="1" ht="12" customHeight="1">
      <c r="A48" s="103"/>
      <c r="B48" s="45" t="s">
        <v>97</v>
      </c>
      <c r="C48" s="46" t="s">
        <v>98</v>
      </c>
      <c r="D48" s="46">
        <v>1.8</v>
      </c>
      <c r="E48" s="46" t="s">
        <v>99</v>
      </c>
      <c r="F48" s="47">
        <v>158000</v>
      </c>
      <c r="G48" s="47">
        <f>D48*F48</f>
        <v>284400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</row>
    <row r="49" spans="1:255" s="105" customFormat="1" ht="12" customHeight="1">
      <c r="A49" s="103"/>
      <c r="B49" s="113" t="s">
        <v>59</v>
      </c>
      <c r="C49" s="46"/>
      <c r="D49" s="46"/>
      <c r="E49" s="46"/>
      <c r="F49" s="47"/>
      <c r="G49" s="47" t="s">
        <v>58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</row>
    <row r="50" spans="1:255" s="105" customFormat="1" ht="12" customHeight="1">
      <c r="A50" s="103"/>
      <c r="B50" s="45" t="s">
        <v>100</v>
      </c>
      <c r="C50" s="46" t="s">
        <v>63</v>
      </c>
      <c r="D50" s="46">
        <v>500</v>
      </c>
      <c r="E50" s="46" t="s">
        <v>99</v>
      </c>
      <c r="F50" s="47">
        <v>1180</v>
      </c>
      <c r="G50" s="47">
        <f t="shared" ref="G50:G51" si="3">D50*F50</f>
        <v>590000</v>
      </c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</row>
    <row r="51" spans="1:255" s="105" customFormat="1" ht="12" customHeight="1">
      <c r="A51" s="103"/>
      <c r="B51" s="45" t="s">
        <v>60</v>
      </c>
      <c r="C51" s="46" t="s">
        <v>63</v>
      </c>
      <c r="D51" s="46">
        <v>500</v>
      </c>
      <c r="E51" s="46" t="s">
        <v>101</v>
      </c>
      <c r="F51" s="47">
        <v>1200</v>
      </c>
      <c r="G51" s="47">
        <f t="shared" si="3"/>
        <v>600000</v>
      </c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</row>
    <row r="52" spans="1:255" s="105" customFormat="1" ht="12" customHeight="1">
      <c r="A52" s="103"/>
      <c r="B52" s="113" t="s">
        <v>102</v>
      </c>
      <c r="C52" s="46"/>
      <c r="D52" s="46"/>
      <c r="E52" s="46"/>
      <c r="F52" s="47"/>
      <c r="G52" s="47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</row>
    <row r="53" spans="1:255" s="105" customFormat="1" ht="12" customHeight="1">
      <c r="A53" s="103"/>
      <c r="B53" s="45" t="s">
        <v>103</v>
      </c>
      <c r="C53" s="46" t="s">
        <v>104</v>
      </c>
      <c r="D53" s="46">
        <v>3.5</v>
      </c>
      <c r="E53" s="46" t="s">
        <v>88</v>
      </c>
      <c r="F53" s="47">
        <v>14390</v>
      </c>
      <c r="G53" s="47">
        <f>D53*F53</f>
        <v>50365</v>
      </c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</row>
    <row r="54" spans="1:255" s="105" customFormat="1" ht="12" customHeight="1">
      <c r="A54" s="103"/>
      <c r="B54" s="113" t="s">
        <v>61</v>
      </c>
      <c r="C54" s="46"/>
      <c r="D54" s="46"/>
      <c r="E54" s="46"/>
      <c r="F54" s="47"/>
      <c r="G54" s="47" t="s">
        <v>58</v>
      </c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</row>
    <row r="55" spans="1:255" s="105" customFormat="1" ht="12" customHeight="1">
      <c r="A55" s="103"/>
      <c r="B55" s="45" t="s">
        <v>105</v>
      </c>
      <c r="C55" s="46" t="s">
        <v>104</v>
      </c>
      <c r="D55" s="46">
        <v>3</v>
      </c>
      <c r="E55" s="46" t="s">
        <v>99</v>
      </c>
      <c r="F55" s="47">
        <v>32990</v>
      </c>
      <c r="G55" s="47">
        <f>D55*F55</f>
        <v>98970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</row>
    <row r="56" spans="1:255" s="112" customFormat="1" ht="12" customHeight="1">
      <c r="A56" s="106"/>
      <c r="B56" s="107" t="s">
        <v>31</v>
      </c>
      <c r="C56" s="108"/>
      <c r="D56" s="108"/>
      <c r="E56" s="108"/>
      <c r="F56" s="109"/>
      <c r="G56" s="110">
        <f>SUM(G48:G55)</f>
        <v>1623735</v>
      </c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  <c r="HQ56" s="111"/>
      <c r="HR56" s="111"/>
      <c r="HS56" s="111"/>
      <c r="HT56" s="111"/>
      <c r="HU56" s="111"/>
      <c r="HV56" s="111"/>
      <c r="HW56" s="111"/>
      <c r="HX56" s="111"/>
      <c r="HY56" s="111"/>
      <c r="HZ56" s="111"/>
      <c r="IA56" s="111"/>
      <c r="IB56" s="111"/>
      <c r="IC56" s="111"/>
      <c r="ID56" s="111"/>
      <c r="IE56" s="111"/>
      <c r="IF56" s="111"/>
      <c r="IG56" s="111"/>
      <c r="IH56" s="111"/>
      <c r="II56" s="111"/>
      <c r="IJ56" s="111"/>
      <c r="IK56" s="111"/>
      <c r="IL56" s="111"/>
      <c r="IM56" s="111"/>
      <c r="IN56" s="111"/>
      <c r="IO56" s="111"/>
      <c r="IP56" s="111"/>
      <c r="IQ56" s="111"/>
      <c r="IR56" s="111"/>
      <c r="IS56" s="111"/>
      <c r="IT56" s="111"/>
      <c r="IU56" s="111"/>
    </row>
    <row r="57" spans="1:255" ht="12" customHeight="1">
      <c r="A57" s="2"/>
      <c r="B57" s="53"/>
      <c r="C57" s="54"/>
      <c r="D57" s="54"/>
      <c r="E57" s="55"/>
      <c r="F57" s="56"/>
      <c r="G57" s="57"/>
    </row>
    <row r="58" spans="1:255" s="100" customFormat="1" ht="12" customHeight="1">
      <c r="A58" s="94"/>
      <c r="B58" s="95" t="s">
        <v>32</v>
      </c>
      <c r="C58" s="96"/>
      <c r="D58" s="97"/>
      <c r="E58" s="97"/>
      <c r="F58" s="98"/>
      <c r="G58" s="98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</row>
    <row r="59" spans="1:255" s="100" customFormat="1" ht="24" customHeight="1">
      <c r="A59" s="94"/>
      <c r="B59" s="101" t="s">
        <v>33</v>
      </c>
      <c r="C59" s="102" t="s">
        <v>29</v>
      </c>
      <c r="D59" s="102" t="s">
        <v>30</v>
      </c>
      <c r="E59" s="101" t="s">
        <v>17</v>
      </c>
      <c r="F59" s="102" t="s">
        <v>18</v>
      </c>
      <c r="G59" s="101" t="s">
        <v>19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</row>
    <row r="60" spans="1:255" s="105" customFormat="1" ht="12" customHeight="1">
      <c r="A60" s="103"/>
      <c r="B60" s="45" t="s">
        <v>106</v>
      </c>
      <c r="C60" s="46" t="s">
        <v>63</v>
      </c>
      <c r="D60" s="46">
        <v>15000</v>
      </c>
      <c r="E60" s="46" t="s">
        <v>107</v>
      </c>
      <c r="F60" s="47">
        <v>12</v>
      </c>
      <c r="G60" s="47">
        <f>+F60*D60</f>
        <v>180000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  <c r="IS60" s="104"/>
      <c r="IT60" s="104"/>
      <c r="IU60" s="104"/>
    </row>
    <row r="61" spans="1:255" s="105" customFormat="1" ht="12" customHeight="1">
      <c r="A61" s="103"/>
      <c r="B61" s="45" t="s">
        <v>108</v>
      </c>
      <c r="C61" s="46" t="s">
        <v>111</v>
      </c>
      <c r="D61" s="46">
        <v>8000</v>
      </c>
      <c r="E61" s="46" t="s">
        <v>109</v>
      </c>
      <c r="F61" s="47">
        <v>57.5</v>
      </c>
      <c r="G61" s="47">
        <f>+D61*F61</f>
        <v>460000</v>
      </c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  <c r="IT61" s="104"/>
      <c r="IU61" s="104"/>
    </row>
    <row r="62" spans="1:255" s="105" customFormat="1" ht="12" customHeight="1">
      <c r="A62" s="103"/>
      <c r="B62" s="45" t="s">
        <v>110</v>
      </c>
      <c r="C62" s="46" t="s">
        <v>63</v>
      </c>
      <c r="D62" s="46">
        <v>15000</v>
      </c>
      <c r="E62" s="46" t="s">
        <v>107</v>
      </c>
      <c r="F62" s="47">
        <v>10</v>
      </c>
      <c r="G62" s="47">
        <f>+D62*F62</f>
        <v>150000</v>
      </c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  <c r="IT62" s="104"/>
      <c r="IU62" s="104"/>
    </row>
    <row r="63" spans="1:255" s="112" customFormat="1" ht="12" customHeight="1">
      <c r="A63" s="106"/>
      <c r="B63" s="107" t="s">
        <v>34</v>
      </c>
      <c r="C63" s="108"/>
      <c r="D63" s="108"/>
      <c r="E63" s="108"/>
      <c r="F63" s="109"/>
      <c r="G63" s="110">
        <f>SUM(G60:G62)</f>
        <v>790000</v>
      </c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  <c r="GP63" s="111"/>
      <c r="GQ63" s="111"/>
      <c r="GR63" s="111"/>
      <c r="GS63" s="111"/>
      <c r="GT63" s="111"/>
      <c r="GU63" s="111"/>
      <c r="GV63" s="111"/>
      <c r="GW63" s="111"/>
      <c r="GX63" s="111"/>
      <c r="GY63" s="111"/>
      <c r="GZ63" s="111"/>
      <c r="HA63" s="111"/>
      <c r="HB63" s="111"/>
      <c r="HC63" s="111"/>
      <c r="HD63" s="111"/>
      <c r="HE63" s="111"/>
      <c r="HF63" s="111"/>
      <c r="HG63" s="111"/>
      <c r="HH63" s="111"/>
      <c r="HI63" s="111"/>
      <c r="HJ63" s="111"/>
      <c r="HK63" s="111"/>
      <c r="HL63" s="111"/>
      <c r="HM63" s="111"/>
      <c r="HN63" s="111"/>
      <c r="HO63" s="111"/>
      <c r="HP63" s="111"/>
      <c r="HQ63" s="111"/>
      <c r="HR63" s="111"/>
      <c r="HS63" s="111"/>
      <c r="HT63" s="111"/>
      <c r="HU63" s="111"/>
      <c r="HV63" s="111"/>
      <c r="HW63" s="111"/>
      <c r="HX63" s="111"/>
      <c r="HY63" s="111"/>
      <c r="HZ63" s="111"/>
      <c r="IA63" s="111"/>
      <c r="IB63" s="111"/>
      <c r="IC63" s="111"/>
      <c r="ID63" s="111"/>
      <c r="IE63" s="111"/>
      <c r="IF63" s="111"/>
      <c r="IG63" s="111"/>
      <c r="IH63" s="111"/>
      <c r="II63" s="111"/>
      <c r="IJ63" s="111"/>
      <c r="IK63" s="111"/>
      <c r="IL63" s="111"/>
      <c r="IM63" s="111"/>
      <c r="IN63" s="111"/>
      <c r="IO63" s="111"/>
      <c r="IP63" s="111"/>
      <c r="IQ63" s="111"/>
      <c r="IR63" s="111"/>
      <c r="IS63" s="111"/>
      <c r="IT63" s="111"/>
      <c r="IU63" s="111"/>
    </row>
    <row r="64" spans="1:255" ht="12" customHeight="1">
      <c r="A64" s="2"/>
      <c r="B64" s="58"/>
      <c r="C64" s="58"/>
      <c r="D64" s="58"/>
      <c r="E64" s="58"/>
      <c r="F64" s="59"/>
      <c r="G64" s="60"/>
    </row>
    <row r="65" spans="1:7" ht="12" customHeight="1">
      <c r="A65" s="14"/>
      <c r="B65" s="114" t="s">
        <v>35</v>
      </c>
      <c r="C65" s="115"/>
      <c r="D65" s="115"/>
      <c r="E65" s="115"/>
      <c r="F65" s="115"/>
      <c r="G65" s="116">
        <f>G25+G30+G43+G56+G63</f>
        <v>3233935</v>
      </c>
    </row>
    <row r="66" spans="1:7" ht="12" customHeight="1">
      <c r="A66" s="14"/>
      <c r="B66" s="117" t="s">
        <v>36</v>
      </c>
      <c r="C66" s="118"/>
      <c r="D66" s="118"/>
      <c r="E66" s="118"/>
      <c r="F66" s="118"/>
      <c r="G66" s="119">
        <f>G65*0.05</f>
        <v>161696.75</v>
      </c>
    </row>
    <row r="67" spans="1:7" ht="12" customHeight="1">
      <c r="A67" s="14"/>
      <c r="B67" s="120" t="s">
        <v>37</v>
      </c>
      <c r="C67" s="121"/>
      <c r="D67" s="121"/>
      <c r="E67" s="121"/>
      <c r="F67" s="121"/>
      <c r="G67" s="122">
        <f>G66+G65</f>
        <v>3395631.75</v>
      </c>
    </row>
    <row r="68" spans="1:7" ht="12" customHeight="1">
      <c r="A68" s="14"/>
      <c r="B68" s="117" t="s">
        <v>38</v>
      </c>
      <c r="C68" s="118"/>
      <c r="D68" s="118"/>
      <c r="E68" s="118"/>
      <c r="F68" s="118"/>
      <c r="G68" s="119">
        <f>G12</f>
        <v>5100000</v>
      </c>
    </row>
    <row r="69" spans="1:7" ht="12" customHeight="1">
      <c r="A69" s="14"/>
      <c r="B69" s="123" t="s">
        <v>39</v>
      </c>
      <c r="C69" s="124"/>
      <c r="D69" s="124"/>
      <c r="E69" s="124"/>
      <c r="F69" s="124"/>
      <c r="G69" s="125">
        <f>G68-G67</f>
        <v>1704368.25</v>
      </c>
    </row>
    <row r="70" spans="1:7" ht="12" customHeight="1">
      <c r="A70" s="14"/>
      <c r="B70" s="15" t="s">
        <v>40</v>
      </c>
      <c r="C70" s="16"/>
      <c r="D70" s="16"/>
      <c r="E70" s="16"/>
      <c r="F70" s="16"/>
      <c r="G70" s="32"/>
    </row>
    <row r="71" spans="1:7" ht="12.75" customHeight="1" thickBot="1">
      <c r="A71" s="14"/>
      <c r="B71" s="17"/>
      <c r="C71" s="16"/>
      <c r="D71" s="16"/>
      <c r="E71" s="16"/>
      <c r="F71" s="16"/>
      <c r="G71" s="32"/>
    </row>
    <row r="72" spans="1:7" ht="12" customHeight="1">
      <c r="A72" s="14"/>
      <c r="B72" s="20" t="s">
        <v>41</v>
      </c>
      <c r="C72" s="21"/>
      <c r="D72" s="21"/>
      <c r="E72" s="21"/>
      <c r="F72" s="22"/>
      <c r="G72" s="32"/>
    </row>
    <row r="73" spans="1:7" ht="12" customHeight="1">
      <c r="A73" s="14"/>
      <c r="B73" s="23" t="s">
        <v>42</v>
      </c>
      <c r="C73" s="13"/>
      <c r="D73" s="13"/>
      <c r="E73" s="13"/>
      <c r="F73" s="24"/>
      <c r="G73" s="32"/>
    </row>
    <row r="74" spans="1:7" ht="12" customHeight="1">
      <c r="A74" s="14"/>
      <c r="B74" s="23" t="s">
        <v>43</v>
      </c>
      <c r="C74" s="13"/>
      <c r="D74" s="13"/>
      <c r="E74" s="13"/>
      <c r="F74" s="24"/>
      <c r="G74" s="32"/>
    </row>
    <row r="75" spans="1:7" ht="12" customHeight="1">
      <c r="A75" s="14"/>
      <c r="B75" s="23" t="s">
        <v>44</v>
      </c>
      <c r="C75" s="13"/>
      <c r="D75" s="13"/>
      <c r="E75" s="13"/>
      <c r="F75" s="24"/>
      <c r="G75" s="32"/>
    </row>
    <row r="76" spans="1:7" ht="12" customHeight="1">
      <c r="A76" s="14"/>
      <c r="B76" s="23" t="s">
        <v>45</v>
      </c>
      <c r="C76" s="13"/>
      <c r="D76" s="13"/>
      <c r="E76" s="13"/>
      <c r="F76" s="24"/>
      <c r="G76" s="32"/>
    </row>
    <row r="77" spans="1:7" ht="12" customHeight="1">
      <c r="A77" s="14"/>
      <c r="B77" s="23" t="s">
        <v>46</v>
      </c>
      <c r="C77" s="13"/>
      <c r="D77" s="13"/>
      <c r="E77" s="13"/>
      <c r="F77" s="24"/>
      <c r="G77" s="32"/>
    </row>
    <row r="78" spans="1:7" ht="12.75" customHeight="1" thickBot="1">
      <c r="A78" s="14"/>
      <c r="B78" s="25" t="s">
        <v>47</v>
      </c>
      <c r="C78" s="26"/>
      <c r="D78" s="26"/>
      <c r="E78" s="26"/>
      <c r="F78" s="27"/>
      <c r="G78" s="32"/>
    </row>
    <row r="79" spans="1:7" ht="12.75" customHeight="1">
      <c r="A79" s="14"/>
      <c r="B79" s="18"/>
      <c r="C79" s="13"/>
      <c r="D79" s="13"/>
      <c r="E79" s="13"/>
      <c r="F79" s="13"/>
      <c r="G79" s="32"/>
    </row>
    <row r="80" spans="1:7" ht="15" customHeight="1" thickBot="1">
      <c r="A80" s="14"/>
      <c r="B80" s="138" t="s">
        <v>48</v>
      </c>
      <c r="C80" s="139"/>
      <c r="D80" s="62"/>
      <c r="E80" s="63"/>
      <c r="F80" s="11"/>
      <c r="G80" s="32"/>
    </row>
    <row r="81" spans="1:7" ht="12" customHeight="1">
      <c r="A81" s="14"/>
      <c r="B81" s="64" t="s">
        <v>33</v>
      </c>
      <c r="C81" s="65" t="s">
        <v>49</v>
      </c>
      <c r="D81" s="66" t="s">
        <v>50</v>
      </c>
      <c r="E81" s="63"/>
      <c r="F81" s="11"/>
      <c r="G81" s="32"/>
    </row>
    <row r="82" spans="1:7" ht="12" customHeight="1">
      <c r="A82" s="14"/>
      <c r="B82" s="67" t="s">
        <v>51</v>
      </c>
      <c r="C82" s="68">
        <f>G25</f>
        <v>434000</v>
      </c>
      <c r="D82" s="69">
        <f>(C82/C88)</f>
        <v>0.12781126810938789</v>
      </c>
      <c r="E82" s="63"/>
      <c r="F82" s="11"/>
      <c r="G82" s="32"/>
    </row>
    <row r="83" spans="1:7" ht="12" customHeight="1">
      <c r="A83" s="14"/>
      <c r="B83" s="67" t="s">
        <v>52</v>
      </c>
      <c r="C83" s="68">
        <f>G30</f>
        <v>0</v>
      </c>
      <c r="D83" s="69">
        <v>0</v>
      </c>
      <c r="E83" s="63"/>
      <c r="F83" s="11"/>
      <c r="G83" s="32"/>
    </row>
    <row r="84" spans="1:7" ht="12" customHeight="1">
      <c r="A84" s="14"/>
      <c r="B84" s="67" t="s">
        <v>53</v>
      </c>
      <c r="C84" s="68">
        <f>G43</f>
        <v>386200</v>
      </c>
      <c r="D84" s="69">
        <f>(C84/C88)</f>
        <v>0.11373435885678711</v>
      </c>
      <c r="E84" s="63"/>
      <c r="F84" s="11"/>
      <c r="G84" s="32"/>
    </row>
    <row r="85" spans="1:7" ht="12" customHeight="1">
      <c r="A85" s="14"/>
      <c r="B85" s="67" t="s">
        <v>28</v>
      </c>
      <c r="C85" s="68">
        <f>G56</f>
        <v>1623735</v>
      </c>
      <c r="D85" s="69">
        <f>(C85/C88)</f>
        <v>0.47818347793455518</v>
      </c>
      <c r="E85" s="63"/>
      <c r="F85" s="11"/>
      <c r="G85" s="32"/>
    </row>
    <row r="86" spans="1:7" ht="12" customHeight="1">
      <c r="A86" s="14"/>
      <c r="B86" s="67" t="s">
        <v>54</v>
      </c>
      <c r="C86" s="70">
        <f>G63</f>
        <v>790000</v>
      </c>
      <c r="D86" s="69">
        <f>(C86/C88)</f>
        <v>0.23265184748022219</v>
      </c>
      <c r="E86" s="71"/>
      <c r="F86" s="12"/>
      <c r="G86" s="32"/>
    </row>
    <row r="87" spans="1:7" ht="12" customHeight="1">
      <c r="A87" s="14"/>
      <c r="B87" s="67" t="s">
        <v>55</v>
      </c>
      <c r="C87" s="70">
        <f>G66</f>
        <v>161696.75</v>
      </c>
      <c r="D87" s="69">
        <f>(C87/C88)</f>
        <v>4.7619047619047616E-2</v>
      </c>
      <c r="E87" s="71"/>
      <c r="F87" s="12"/>
      <c r="G87" s="32"/>
    </row>
    <row r="88" spans="1:7" ht="12.75" customHeight="1" thickBot="1">
      <c r="A88" s="14"/>
      <c r="B88" s="72" t="s">
        <v>56</v>
      </c>
      <c r="C88" s="73">
        <f>SUM(C82:C87)</f>
        <v>3395631.75</v>
      </c>
      <c r="D88" s="74">
        <f>SUM(D82:D87)</f>
        <v>1</v>
      </c>
      <c r="E88" s="71"/>
      <c r="F88" s="12"/>
      <c r="G88" s="32"/>
    </row>
    <row r="89" spans="1:7" ht="12" customHeight="1">
      <c r="A89" s="14"/>
      <c r="B89" s="75"/>
      <c r="C89" s="76"/>
      <c r="D89" s="76"/>
      <c r="E89" s="76"/>
      <c r="F89" s="16"/>
      <c r="G89" s="32"/>
    </row>
    <row r="90" spans="1:7" ht="12.75" customHeight="1" thickBot="1">
      <c r="A90" s="14"/>
      <c r="B90" s="61"/>
      <c r="C90" s="76"/>
      <c r="D90" s="76"/>
      <c r="E90" s="76"/>
      <c r="F90" s="16"/>
      <c r="G90" s="32"/>
    </row>
    <row r="91" spans="1:7" ht="12" customHeight="1" thickBot="1">
      <c r="A91" s="14"/>
      <c r="B91" s="135" t="s">
        <v>66</v>
      </c>
      <c r="C91" s="136"/>
      <c r="D91" s="136"/>
      <c r="E91" s="137"/>
      <c r="F91" s="12"/>
      <c r="G91" s="32"/>
    </row>
    <row r="92" spans="1:7" ht="12" customHeight="1">
      <c r="A92" s="14"/>
      <c r="B92" s="77" t="s">
        <v>64</v>
      </c>
      <c r="C92" s="78">
        <v>145</v>
      </c>
      <c r="D92" s="78">
        <f>G9</f>
        <v>150</v>
      </c>
      <c r="E92" s="78">
        <v>155</v>
      </c>
      <c r="F92" s="28"/>
      <c r="G92" s="33"/>
    </row>
    <row r="93" spans="1:7" ht="12.75" customHeight="1" thickBot="1">
      <c r="A93" s="14"/>
      <c r="B93" s="72" t="s">
        <v>65</v>
      </c>
      <c r="C93" s="73">
        <f>(G67/C92)</f>
        <v>23418.15</v>
      </c>
      <c r="D93" s="73">
        <f>(G67/D92)</f>
        <v>22637.544999999998</v>
      </c>
      <c r="E93" s="79">
        <f>(G67/E92)</f>
        <v>21907.301612903226</v>
      </c>
      <c r="F93" s="28"/>
      <c r="G93" s="33"/>
    </row>
    <row r="94" spans="1:7" ht="15.6" customHeight="1">
      <c r="A94" s="14"/>
      <c r="B94" s="19" t="s">
        <v>57</v>
      </c>
      <c r="C94" s="13"/>
      <c r="D94" s="13"/>
      <c r="E94" s="13"/>
      <c r="F94" s="13"/>
      <c r="G94" s="34"/>
    </row>
  </sheetData>
  <mergeCells count="9">
    <mergeCell ref="E9:F9"/>
    <mergeCell ref="E14:F14"/>
    <mergeCell ref="E15:F15"/>
    <mergeCell ref="B17:G17"/>
    <mergeCell ref="B91:E91"/>
    <mergeCell ref="B80:C80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2023-02-01T12:14:14Z</dcterms:modified>
</cp:coreProperties>
</file>