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0490" windowHeight="7050"/>
  </bookViews>
  <sheets>
    <sheet name="MANZ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" i="1" l="1"/>
  <c r="G33" i="1"/>
  <c r="G22" i="1" l="1"/>
  <c r="G42" i="1" l="1"/>
  <c r="G52" i="1"/>
  <c r="G51" i="1"/>
  <c r="G65" i="1"/>
  <c r="G64" i="1"/>
  <c r="G63" i="1"/>
  <c r="G62" i="1"/>
  <c r="G61" i="1"/>
  <c r="G60" i="1"/>
  <c r="G59" i="1"/>
  <c r="G58" i="1"/>
  <c r="G57" i="1"/>
  <c r="G56" i="1"/>
  <c r="G41" i="1"/>
  <c r="D100" i="1"/>
  <c r="G12" i="1"/>
  <c r="G38" i="1"/>
  <c r="G39" i="1"/>
  <c r="G40" i="1"/>
  <c r="G43" i="1"/>
  <c r="G37" i="1"/>
  <c r="G49" i="1"/>
  <c r="G50" i="1"/>
  <c r="G53" i="1"/>
  <c r="G54" i="1"/>
  <c r="G55" i="1"/>
  <c r="G48" i="1"/>
  <c r="G23" i="1"/>
  <c r="G24" i="1"/>
  <c r="G25" i="1"/>
  <c r="G26" i="1"/>
  <c r="G27" i="1"/>
  <c r="G21" i="1"/>
  <c r="G28" i="1" l="1"/>
  <c r="C90" i="1" s="1"/>
  <c r="G66" i="1"/>
  <c r="C93" i="1" s="1"/>
  <c r="G44" i="1"/>
  <c r="C94" i="1"/>
  <c r="G73" i="1" l="1"/>
  <c r="G74" i="1" s="1"/>
  <c r="C92" i="1"/>
  <c r="C91" i="1"/>
  <c r="G76" i="1"/>
  <c r="C95" i="1" l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<sst xmlns="http://schemas.openxmlformats.org/spreadsheetml/2006/main" count="193" uniqueCount="128">
  <si>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</si>
  <si>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</si>
  <si>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</si>
  <si>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</si>
  <si>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</si>
  <si>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</si>
  <si>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</si>
  <si>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</si>
  <si>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</si>
  <si>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</si>
  <si>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</si>
  <si>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</si>
  <si>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</si>
  <si>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</si>
  <si>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</si>
  <si>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</si>
  <si>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</si>
  <si>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</si>
  <si>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</si>
  <si>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</si>
  <si>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</si>
  <si>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</si>
  <si>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</si>
  <si>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</si>
  <si>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</si>
  <si>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</si>
  <si>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</si>
  <si>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</si>
  <si>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</si>
  <si>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</si>
  <si>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</si>
  <si>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</si>
  <si>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</si>
  <si>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</si>
  <si>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</si>
  <si>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</si>
  <si>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</si>
  <si>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</si>
  <si>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</si>
  <si>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</si>
  <si>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</si>
  <si>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</si>
  <si>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</si>
  <si>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</si>
  <si>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</si>
  <si>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</si>
  <si>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</si>
  <si>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</si>
  <si>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</si>
  <si>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</si>
  <si>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</si>
  <si>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</si>
  <si>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</si>
  <si>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</si>
  <si>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</si>
  <si>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</si>
  <si>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</si>
  <si>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</si>
  <si>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</si>
  <si>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</si>
  <si>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kg</t>
  </si>
  <si>
    <t>Todas las comunas</t>
  </si>
  <si>
    <t>SAN FERNANDO</t>
  </si>
  <si>
    <t>MERCADO INTERNO/EXPORTACION</t>
  </si>
  <si>
    <t>SEQUIA/HELADAS</t>
  </si>
  <si>
    <t>KG</t>
  </si>
  <si>
    <t>LT</t>
  </si>
  <si>
    <t>LI</t>
  </si>
  <si>
    <t>MANZANA</t>
  </si>
  <si>
    <t xml:space="preserve">BICOLOR GRNNY STRAING ROJO </t>
  </si>
  <si>
    <t>FEBRERO /ABRIL</t>
  </si>
  <si>
    <t>FEBRERO/ABRIL</t>
  </si>
  <si>
    <t>HH</t>
  </si>
  <si>
    <t>Poda</t>
  </si>
  <si>
    <t>Raleo</t>
  </si>
  <si>
    <t>Fertilizacion</t>
  </si>
  <si>
    <t>Control de malezas</t>
  </si>
  <si>
    <t>Riegos</t>
  </si>
  <si>
    <t>Cosecha</t>
  </si>
  <si>
    <t>Varios</t>
  </si>
  <si>
    <t>Jun</t>
  </si>
  <si>
    <t>Oct/nov</t>
  </si>
  <si>
    <t>Mar/nov</t>
  </si>
  <si>
    <t>En/dic</t>
  </si>
  <si>
    <t>Sep/may</t>
  </si>
  <si>
    <t>Feb/abr</t>
  </si>
  <si>
    <t>Pulverizacion</t>
  </si>
  <si>
    <t>Surcadura</t>
  </si>
  <si>
    <t>Trituradora de poda</t>
  </si>
  <si>
    <t>Rastraj e</t>
  </si>
  <si>
    <t>Coceha carro autocargable</t>
  </si>
  <si>
    <t>Flete</t>
  </si>
  <si>
    <t>Ene/dic</t>
  </si>
  <si>
    <t>Sep/dic</t>
  </si>
  <si>
    <t>Mar/feb</t>
  </si>
  <si>
    <t>Jul/agos</t>
  </si>
  <si>
    <t>Ago/dic</t>
  </si>
  <si>
    <t>Feb/mar</t>
  </si>
  <si>
    <t>Diazinon 40 wp</t>
  </si>
  <si>
    <t>Tebuconazol</t>
  </si>
  <si>
    <t>Manzate</t>
  </si>
  <si>
    <t>Citroliv</t>
  </si>
  <si>
    <t>Sunspray</t>
  </si>
  <si>
    <t>Urea</t>
  </si>
  <si>
    <t xml:space="preserve">Muriato potacio </t>
  </si>
  <si>
    <t>Defender .boro</t>
  </si>
  <si>
    <t xml:space="preserve">Foleartec zing </t>
  </si>
  <si>
    <t>Foleartec magnecio</t>
  </si>
  <si>
    <t>Mar/dic</t>
  </si>
  <si>
    <t>Sep/oct</t>
  </si>
  <si>
    <t>Jul</t>
  </si>
  <si>
    <t>Nov</t>
  </si>
  <si>
    <t>Mar/sep</t>
  </si>
  <si>
    <t>Abril/sept</t>
  </si>
  <si>
    <t>LAMDBACIALOTRINA 50 EC</t>
  </si>
  <si>
    <t>CALDO BORDELES VALLES</t>
  </si>
  <si>
    <t>CLETODIM 240</t>
  </si>
  <si>
    <t>DIFECONAZOLE 250 EC</t>
  </si>
  <si>
    <t>PIRIPROXIFEN</t>
  </si>
  <si>
    <t>GLIFOSPEC PLUS 75%</t>
  </si>
  <si>
    <t>MACROQUEL K</t>
  </si>
  <si>
    <t>ACETAMIPRID 70 WP</t>
  </si>
  <si>
    <t>RENDIMIENTO (Kg/ha)</t>
  </si>
  <si>
    <t>PRECIO ESPERADO ($/Kg)</t>
  </si>
  <si>
    <t>Oct/enero</t>
  </si>
  <si>
    <t>ESCENARIOS COSTO UNITARIO  ($/kg)</t>
  </si>
  <si>
    <t>Costo unitario ($/kg) (*)</t>
  </si>
  <si>
    <t>Rendimiento  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</si>
</sst>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7" fillId="0" borderId="15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3" fillId="6" borderId="15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13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49" fontId="11" fillId="7" borderId="25" xfId="0" applyNumberFormat="1" applyFont="1" applyFill="1" applyBorder="1" applyAlignment="1">
      <alignment vertical="center"/>
    </xf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7" borderId="29" xfId="0" applyNumberFormat="1" applyFont="1" applyFill="1" applyBorder="1" applyAlignment="1">
      <alignment vertical="center"/>
    </xf>
    <xf numFmtId="165" fontId="11" fillId="7" borderId="30" xfId="0" applyNumberFormat="1" applyFont="1" applyFill="1" applyBorder="1" applyAlignment="1">
      <alignment vertical="center"/>
    </xf>
    <xf numFmtId="9" fontId="11" fillId="7" borderId="31" xfId="0" applyNumberFormat="1" applyFont="1" applyFill="1" applyBorder="1" applyAlignment="1">
      <alignment vertical="center"/>
    </xf>
    <xf numFmtId="0" fontId="13" fillId="8" borderId="34" xfId="0" applyFont="1" applyFill="1" applyBorder="1" applyAlignment="1"/>
    <xf numFmtId="0" fontId="13" fillId="2" borderId="15" xfId="0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6" borderId="15" xfId="0" applyFont="1" applyFill="1" applyBorder="1" applyAlignment="1">
      <alignment vertical="center"/>
    </xf>
    <xf numFmtId="49" fontId="11" fillId="7" borderId="43" xfId="0" applyNumberFormat="1" applyFont="1" applyFill="1" applyBorder="1" applyAlignment="1">
      <alignment vertical="center"/>
    </xf>
    <xf numFmtId="165" fontId="11" fillId="7" borderId="31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5" xfId="0" applyNumberFormat="1" applyFont="1" applyFill="1" applyBorder="1" applyAlignment="1">
      <alignment horizontal="right" vertical="center" wrapText="1"/>
    </xf>
    <xf numFmtId="3" fontId="11" fillId="7" borderId="44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3" fillId="7" borderId="26" xfId="0" applyNumberFormat="1" applyFont="1" applyFill="1" applyBorder="1" applyAlignment="1">
      <alignment horizontal="center"/>
    </xf>
    <xf numFmtId="17" fontId="18" fillId="0" borderId="48" xfId="1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6" fillId="8" borderId="45" xfId="0" applyNumberFormat="1" applyFont="1" applyFill="1" applyBorder="1" applyAlignment="1">
      <alignment horizontal="center" vertical="center"/>
    </xf>
    <xf numFmtId="49" fontId="16" fillId="8" borderId="46" xfId="0" applyNumberFormat="1" applyFont="1" applyFill="1" applyBorder="1" applyAlignment="1">
      <alignment horizontal="center" vertical="center"/>
    </xf>
    <xf numFmtId="49" fontId="16" fillId="8" borderId="47" xfId="0" applyNumberFormat="1" applyFont="1" applyFill="1" applyBorder="1" applyAlignment="1">
      <alignment horizontal="center" vertical="center"/>
    </xf>
    <xf numFmtId="49" fontId="16" fillId="8" borderId="32" xfId="0" applyNumberFormat="1" applyFont="1" applyFill="1" applyBorder="1" applyAlignment="1">
      <alignment vertical="center"/>
    </xf>
    <xf numFmtId="0" fontId="11" fillId="8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right"/>
    </xf>
    <xf numFmtId="0" fontId="0" fillId="2" borderId="49" xfId="0" applyFont="1" applyFill="1" applyBorder="1" applyAlignment="1"/>
    <xf numFmtId="49" fontId="19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0" fillId="0" borderId="49" xfId="0" applyFill="1" applyBorder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0" fillId="2" borderId="49" xfId="0" applyFill="1" applyBorder="1"/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0" xfId="0"/>
    <xf numFmtId="0" fontId="0" fillId="2" borderId="1" xfId="0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3" fontId="2" fillId="2" borderId="14" xfId="0" applyNumberFormat="1" applyFont="1" applyFill="1" applyBorder="1"/>
    <xf numFmtId="0" fontId="0" fillId="2" borderId="50" xfId="0" applyFill="1" applyBorder="1"/>
    <xf numFmtId="164" fontId="1" fillId="9" borderId="5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102"/>
  <sheetViews>
    <sheetView showGridLines="0" tabSelected="1" topLeftCell="B1" zoomScale="118" zoomScaleNormal="118" workbookViewId="0">
      <selection activeCell="F107" sqref="F107"/>
    </sheetView>
  </sheetViews>
  <sheetFormatPr baseColWidth="10" defaultColWidth="10.85546875" defaultRowHeight="11.25" customHeight="1" x14ac:dyDescent="0.25"/>
  <cols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2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63"/>
    </row>
    <row r="3" spans="2:7" ht="15" customHeight="1" x14ac:dyDescent="0.25">
      <c r="B3" s="2"/>
      <c r="C3" s="2"/>
      <c r="D3" s="2"/>
      <c r="E3" s="2"/>
      <c r="F3" s="2"/>
      <c r="G3" s="63"/>
    </row>
    <row r="4" spans="2:7" ht="15" customHeight="1" x14ac:dyDescent="0.25">
      <c r="B4" s="2"/>
      <c r="C4" s="2"/>
      <c r="D4" s="2"/>
      <c r="E4" s="2"/>
      <c r="F4" s="2"/>
      <c r="G4" s="63"/>
    </row>
    <row r="5" spans="2:7" ht="15" customHeight="1" x14ac:dyDescent="0.25">
      <c r="B5" s="2"/>
      <c r="C5" s="2"/>
      <c r="D5" s="2"/>
      <c r="E5" s="2"/>
      <c r="F5" s="2"/>
      <c r="G5" s="63"/>
    </row>
    <row r="6" spans="2:7" ht="15" customHeight="1" x14ac:dyDescent="0.25">
      <c r="B6" s="2"/>
      <c r="C6" s="2"/>
      <c r="D6" s="2"/>
      <c r="E6" s="2"/>
      <c r="F6" s="2"/>
      <c r="G6" s="63"/>
    </row>
    <row r="7" spans="2:7" ht="15" customHeight="1" x14ac:dyDescent="0.25">
      <c r="B7" s="2"/>
      <c r="C7" s="2"/>
      <c r="D7" s="2"/>
      <c r="E7" s="2"/>
      <c r="F7" s="2"/>
      <c r="G7" s="63"/>
    </row>
    <row r="8" spans="2:7" ht="15" customHeight="1" x14ac:dyDescent="0.25">
      <c r="B8" s="3"/>
      <c r="C8" s="4"/>
      <c r="D8" s="2"/>
      <c r="E8" s="4"/>
      <c r="F8" s="4"/>
      <c r="G8" s="64"/>
    </row>
    <row r="9" spans="2:7" ht="12" customHeight="1" x14ac:dyDescent="0.25">
      <c r="B9" s="5" t="s">
        <v>0</v>
      </c>
      <c r="C9" s="92" t="s">
        <v>68</v>
      </c>
      <c r="D9" s="6"/>
      <c r="E9" s="79" t="s">
        <v>122</v>
      </c>
      <c r="F9" s="80"/>
      <c r="G9" s="78">
        <v>45000</v>
      </c>
    </row>
    <row r="10" spans="2:7" ht="25.5" x14ac:dyDescent="0.25">
      <c r="B10" s="7" t="s">
        <v>1</v>
      </c>
      <c r="C10" s="73" t="s">
        <v>69</v>
      </c>
      <c r="D10" s="8"/>
      <c r="E10" s="81" t="s">
        <v>2</v>
      </c>
      <c r="F10" s="82"/>
      <c r="G10" s="9" t="s">
        <v>70</v>
      </c>
    </row>
    <row r="11" spans="2:7" ht="13.5" customHeight="1" x14ac:dyDescent="0.25">
      <c r="B11" s="7" t="s">
        <v>3</v>
      </c>
      <c r="C11" s="9" t="s">
        <v>58</v>
      </c>
      <c r="D11" s="8"/>
      <c r="E11" s="81" t="s">
        <v>123</v>
      </c>
      <c r="F11" s="82"/>
      <c r="G11" s="65">
        <v>195</v>
      </c>
    </row>
    <row r="12" spans="2:7" ht="13.5" customHeight="1" x14ac:dyDescent="0.25">
      <c r="B12" s="7" t="s">
        <v>4</v>
      </c>
      <c r="C12" s="10" t="s">
        <v>62</v>
      </c>
      <c r="D12" s="8"/>
      <c r="E12" s="11" t="s">
        <v>5</v>
      </c>
      <c r="F12" s="12"/>
      <c r="G12" s="62">
        <f>G9*G11</f>
        <v>8775000</v>
      </c>
    </row>
    <row r="13" spans="2:7" ht="25.5" x14ac:dyDescent="0.25">
      <c r="B13" s="7" t="s">
        <v>6</v>
      </c>
      <c r="C13" s="9" t="s">
        <v>62</v>
      </c>
      <c r="D13" s="8"/>
      <c r="E13" s="81" t="s">
        <v>7</v>
      </c>
      <c r="F13" s="82"/>
      <c r="G13" s="73" t="s">
        <v>63</v>
      </c>
    </row>
    <row r="14" spans="2:7" ht="13.5" customHeight="1" x14ac:dyDescent="0.25">
      <c r="B14" s="7" t="s">
        <v>8</v>
      </c>
      <c r="C14" s="9" t="s">
        <v>61</v>
      </c>
      <c r="D14" s="8"/>
      <c r="E14" s="81" t="s">
        <v>9</v>
      </c>
      <c r="F14" s="82"/>
      <c r="G14" s="9" t="s">
        <v>71</v>
      </c>
    </row>
    <row r="15" spans="2:7" ht="13.5" customHeight="1" x14ac:dyDescent="0.25">
      <c r="B15" s="7" t="s">
        <v>10</v>
      </c>
      <c r="C15" s="77">
        <v>44927</v>
      </c>
      <c r="D15" s="8"/>
      <c r="E15" s="83" t="s">
        <v>11</v>
      </c>
      <c r="F15" s="84"/>
      <c r="G15" s="10" t="s">
        <v>64</v>
      </c>
    </row>
    <row r="16" spans="2:7" ht="12" customHeight="1" x14ac:dyDescent="0.25">
      <c r="B16" s="13"/>
      <c r="C16" s="14"/>
      <c r="D16" s="15"/>
      <c r="E16" s="16"/>
      <c r="F16" s="16"/>
      <c r="G16" s="66"/>
    </row>
    <row r="17" spans="1:255" ht="12" customHeight="1" x14ac:dyDescent="0.25">
      <c r="B17" s="85" t="s">
        <v>12</v>
      </c>
      <c r="C17" s="86"/>
      <c r="D17" s="86"/>
      <c r="E17" s="86"/>
      <c r="F17" s="86"/>
      <c r="G17" s="86"/>
    </row>
    <row r="18" spans="1:255" ht="12" customHeight="1" x14ac:dyDescent="0.25">
      <c r="B18" s="17"/>
      <c r="C18" s="18"/>
      <c r="D18" s="18"/>
      <c r="E18" s="18"/>
      <c r="F18" s="19"/>
      <c r="G18" s="67"/>
    </row>
    <row r="19" spans="1:255" ht="12" customHeight="1" x14ac:dyDescent="0.25">
      <c r="A19" s="93"/>
      <c r="B19" s="94" t="s">
        <v>13</v>
      </c>
      <c r="C19" s="95"/>
      <c r="D19" s="96"/>
      <c r="E19" s="96"/>
      <c r="F19" s="97"/>
      <c r="G19" s="98"/>
    </row>
    <row r="20" spans="1:255" ht="24" customHeight="1" x14ac:dyDescent="0.25">
      <c r="A20" s="93"/>
      <c r="B20" s="99" t="s">
        <v>14</v>
      </c>
      <c r="C20" s="100" t="s">
        <v>15</v>
      </c>
      <c r="D20" s="100" t="s">
        <v>16</v>
      </c>
      <c r="E20" s="99" t="s">
        <v>17</v>
      </c>
      <c r="F20" s="100" t="s">
        <v>18</v>
      </c>
      <c r="G20" s="99" t="s">
        <v>19</v>
      </c>
    </row>
    <row r="21" spans="1:255" s="107" customFormat="1" ht="12" customHeight="1" x14ac:dyDescent="0.25">
      <c r="A21" s="101"/>
      <c r="B21" s="102" t="s">
        <v>73</v>
      </c>
      <c r="C21" s="103" t="s">
        <v>20</v>
      </c>
      <c r="D21" s="103">
        <v>25</v>
      </c>
      <c r="E21" s="103" t="s">
        <v>80</v>
      </c>
      <c r="F21" s="104">
        <v>33000</v>
      </c>
      <c r="G21" s="105">
        <f>D21*F21</f>
        <v>825000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</row>
    <row r="22" spans="1:255" s="107" customFormat="1" ht="12" customHeight="1" x14ac:dyDescent="0.25">
      <c r="A22" s="101"/>
      <c r="B22" s="102" t="s">
        <v>74</v>
      </c>
      <c r="C22" s="103" t="s">
        <v>72</v>
      </c>
      <c r="D22" s="103">
        <v>30</v>
      </c>
      <c r="E22" s="103" t="s">
        <v>81</v>
      </c>
      <c r="F22" s="104">
        <v>33000</v>
      </c>
      <c r="G22" s="105">
        <f>D22*F22</f>
        <v>990000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</row>
    <row r="23" spans="1:255" s="107" customFormat="1" ht="12" customHeight="1" x14ac:dyDescent="0.25">
      <c r="A23" s="101"/>
      <c r="B23" s="102" t="s">
        <v>75</v>
      </c>
      <c r="C23" s="103" t="s">
        <v>20</v>
      </c>
      <c r="D23" s="103">
        <v>1</v>
      </c>
      <c r="E23" s="103" t="s">
        <v>82</v>
      </c>
      <c r="F23" s="104">
        <v>33000</v>
      </c>
      <c r="G23" s="105">
        <f t="shared" ref="G23:G27" si="0">D23*F23</f>
        <v>33000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</row>
    <row r="24" spans="1:255" s="107" customFormat="1" ht="12" customHeight="1" x14ac:dyDescent="0.25">
      <c r="A24" s="101"/>
      <c r="B24" s="102" t="s">
        <v>76</v>
      </c>
      <c r="C24" s="103" t="s">
        <v>20</v>
      </c>
      <c r="D24" s="103">
        <v>3</v>
      </c>
      <c r="E24" s="103" t="s">
        <v>83</v>
      </c>
      <c r="F24" s="104">
        <v>33000</v>
      </c>
      <c r="G24" s="105">
        <f t="shared" si="0"/>
        <v>99000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</row>
    <row r="25" spans="1:255" s="107" customFormat="1" ht="12" customHeight="1" x14ac:dyDescent="0.25">
      <c r="A25" s="101"/>
      <c r="B25" s="102" t="s">
        <v>77</v>
      </c>
      <c r="C25" s="103" t="s">
        <v>20</v>
      </c>
      <c r="D25" s="103">
        <v>16</v>
      </c>
      <c r="E25" s="103" t="s">
        <v>84</v>
      </c>
      <c r="F25" s="104">
        <v>33000</v>
      </c>
      <c r="G25" s="105">
        <f t="shared" si="0"/>
        <v>528000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</row>
    <row r="26" spans="1:255" s="107" customFormat="1" ht="12" customHeight="1" x14ac:dyDescent="0.25">
      <c r="A26" s="101"/>
      <c r="B26" s="102" t="s">
        <v>78</v>
      </c>
      <c r="C26" s="103" t="s">
        <v>20</v>
      </c>
      <c r="D26" s="103">
        <v>30</v>
      </c>
      <c r="E26" s="103" t="s">
        <v>85</v>
      </c>
      <c r="F26" s="104">
        <v>33000</v>
      </c>
      <c r="G26" s="105">
        <f t="shared" si="0"/>
        <v>990000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</row>
    <row r="27" spans="1:255" s="107" customFormat="1" ht="12" customHeight="1" x14ac:dyDescent="0.25">
      <c r="A27" s="101"/>
      <c r="B27" s="102" t="s">
        <v>79</v>
      </c>
      <c r="C27" s="103" t="s">
        <v>20</v>
      </c>
      <c r="D27" s="103">
        <v>3</v>
      </c>
      <c r="E27" s="103" t="s">
        <v>83</v>
      </c>
      <c r="F27" s="104">
        <v>33000</v>
      </c>
      <c r="G27" s="105">
        <f t="shared" si="0"/>
        <v>99000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</row>
    <row r="28" spans="1:255" s="114" customFormat="1" ht="13.5" customHeight="1" x14ac:dyDescent="0.25">
      <c r="A28" s="108"/>
      <c r="B28" s="109" t="s">
        <v>21</v>
      </c>
      <c r="C28" s="110"/>
      <c r="D28" s="110"/>
      <c r="E28" s="110"/>
      <c r="F28" s="111"/>
      <c r="G28" s="112">
        <f>SUM(G21:G27)</f>
        <v>3564000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</row>
    <row r="29" spans="1:255" s="114" customFormat="1" ht="12" customHeight="1" x14ac:dyDescent="0.25">
      <c r="A29" s="115"/>
      <c r="B29" s="116"/>
      <c r="C29" s="117"/>
      <c r="D29" s="117"/>
      <c r="E29" s="118"/>
      <c r="F29" s="119"/>
      <c r="G29" s="119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</row>
    <row r="30" spans="1:255" ht="12" customHeight="1" x14ac:dyDescent="0.25">
      <c r="A30" s="93"/>
      <c r="B30" s="94" t="s">
        <v>22</v>
      </c>
      <c r="C30" s="95"/>
      <c r="D30" s="96"/>
      <c r="E30" s="96"/>
      <c r="F30" s="97"/>
      <c r="G30" s="98"/>
    </row>
    <row r="31" spans="1:255" ht="24" customHeight="1" x14ac:dyDescent="0.25">
      <c r="A31" s="93"/>
      <c r="B31" s="99" t="s">
        <v>14</v>
      </c>
      <c r="C31" s="100" t="s">
        <v>15</v>
      </c>
      <c r="D31" s="100" t="s">
        <v>16</v>
      </c>
      <c r="E31" s="99" t="s">
        <v>59</v>
      </c>
      <c r="F31" s="100" t="s">
        <v>18</v>
      </c>
      <c r="G31" s="99" t="s">
        <v>19</v>
      </c>
    </row>
    <row r="32" spans="1:255" s="107" customFormat="1" ht="12" customHeight="1" x14ac:dyDescent="0.25">
      <c r="A32" s="101"/>
      <c r="B32" s="102"/>
      <c r="C32" s="103" t="s">
        <v>59</v>
      </c>
      <c r="D32" s="103" t="s">
        <v>59</v>
      </c>
      <c r="E32" s="103" t="s">
        <v>59</v>
      </c>
      <c r="F32" s="104" t="s">
        <v>59</v>
      </c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</row>
    <row r="33" spans="1:255" s="114" customFormat="1" ht="13.5" customHeight="1" x14ac:dyDescent="0.25">
      <c r="A33" s="108"/>
      <c r="B33" s="109" t="s">
        <v>23</v>
      </c>
      <c r="C33" s="110"/>
      <c r="D33" s="110"/>
      <c r="E33" s="110"/>
      <c r="F33" s="111"/>
      <c r="G33" s="112">
        <f>+G32</f>
        <v>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</row>
    <row r="34" spans="1:255" s="114" customFormat="1" ht="12" customHeight="1" x14ac:dyDescent="0.25">
      <c r="A34" s="115"/>
      <c r="B34" s="116"/>
      <c r="C34" s="117"/>
      <c r="D34" s="117"/>
      <c r="E34" s="118"/>
      <c r="F34" s="119"/>
      <c r="G34" s="119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</row>
    <row r="35" spans="1:255" ht="12" customHeight="1" x14ac:dyDescent="0.25">
      <c r="A35" s="93"/>
      <c r="B35" s="94" t="s">
        <v>24</v>
      </c>
      <c r="C35" s="95"/>
      <c r="D35" s="96"/>
      <c r="E35" s="96"/>
      <c r="F35" s="97"/>
      <c r="G35" s="98"/>
    </row>
    <row r="36" spans="1:255" ht="24" customHeight="1" x14ac:dyDescent="0.25">
      <c r="A36" s="93"/>
      <c r="B36" s="99" t="s">
        <v>14</v>
      </c>
      <c r="C36" s="100" t="s">
        <v>15</v>
      </c>
      <c r="D36" s="100" t="s">
        <v>16</v>
      </c>
      <c r="E36" s="99" t="s">
        <v>17</v>
      </c>
      <c r="F36" s="100" t="s">
        <v>18</v>
      </c>
      <c r="G36" s="99" t="s">
        <v>19</v>
      </c>
    </row>
    <row r="37" spans="1:255" s="107" customFormat="1" ht="12" customHeight="1" x14ac:dyDescent="0.25">
      <c r="A37" s="101"/>
      <c r="B37" s="102" t="s">
        <v>86</v>
      </c>
      <c r="C37" s="103" t="s">
        <v>25</v>
      </c>
      <c r="D37" s="103">
        <v>9</v>
      </c>
      <c r="E37" s="103" t="s">
        <v>92</v>
      </c>
      <c r="F37" s="104">
        <v>90000</v>
      </c>
      <c r="G37" s="105">
        <f>D37*F37</f>
        <v>810000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</row>
    <row r="38" spans="1:255" s="107" customFormat="1" ht="12" customHeight="1" x14ac:dyDescent="0.25">
      <c r="A38" s="101"/>
      <c r="B38" s="102" t="s">
        <v>87</v>
      </c>
      <c r="C38" s="103" t="s">
        <v>25</v>
      </c>
      <c r="D38" s="103">
        <v>0.5</v>
      </c>
      <c r="E38" s="103" t="s">
        <v>93</v>
      </c>
      <c r="F38" s="104">
        <v>80000</v>
      </c>
      <c r="G38" s="105">
        <f t="shared" ref="G38:G43" si="1">D38*F38</f>
        <v>40000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</row>
    <row r="39" spans="1:255" s="107" customFormat="1" ht="12" customHeight="1" x14ac:dyDescent="0.25">
      <c r="A39" s="101"/>
      <c r="B39" s="102" t="s">
        <v>76</v>
      </c>
      <c r="C39" s="103" t="s">
        <v>25</v>
      </c>
      <c r="D39" s="103">
        <v>0.75</v>
      </c>
      <c r="E39" s="103" t="s">
        <v>94</v>
      </c>
      <c r="F39" s="104">
        <v>80000</v>
      </c>
      <c r="G39" s="105">
        <f t="shared" si="1"/>
        <v>60000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</row>
    <row r="40" spans="1:255" s="107" customFormat="1" ht="12" customHeight="1" x14ac:dyDescent="0.25">
      <c r="A40" s="101"/>
      <c r="B40" s="102" t="s">
        <v>88</v>
      </c>
      <c r="C40" s="103" t="s">
        <v>25</v>
      </c>
      <c r="D40" s="103">
        <v>1</v>
      </c>
      <c r="E40" s="103" t="s">
        <v>95</v>
      </c>
      <c r="F40" s="104">
        <v>95000</v>
      </c>
      <c r="G40" s="105">
        <f t="shared" si="1"/>
        <v>95000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</row>
    <row r="41" spans="1:255" s="107" customFormat="1" ht="12" customHeight="1" x14ac:dyDescent="0.25">
      <c r="A41" s="101"/>
      <c r="B41" s="102" t="s">
        <v>89</v>
      </c>
      <c r="C41" s="103" t="s">
        <v>25</v>
      </c>
      <c r="D41" s="103">
        <v>1</v>
      </c>
      <c r="E41" s="103" t="s">
        <v>96</v>
      </c>
      <c r="F41" s="104">
        <v>85000</v>
      </c>
      <c r="G41" s="105">
        <f t="shared" si="1"/>
        <v>85000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</row>
    <row r="42" spans="1:255" s="107" customFormat="1" ht="12" customHeight="1" x14ac:dyDescent="0.25">
      <c r="A42" s="101"/>
      <c r="B42" s="102" t="s">
        <v>90</v>
      </c>
      <c r="C42" s="103" t="s">
        <v>25</v>
      </c>
      <c r="D42" s="103">
        <v>2</v>
      </c>
      <c r="E42" s="103" t="s">
        <v>97</v>
      </c>
      <c r="F42" s="104">
        <v>95000</v>
      </c>
      <c r="G42" s="105">
        <f t="shared" ref="G42" si="2">D42*F42</f>
        <v>190000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s="107" customFormat="1" ht="12" customHeight="1" x14ac:dyDescent="0.25">
      <c r="A43" s="101"/>
      <c r="B43" s="102" t="s">
        <v>91</v>
      </c>
      <c r="C43" s="103" t="s">
        <v>25</v>
      </c>
      <c r="D43" s="103">
        <v>2</v>
      </c>
      <c r="E43" s="103" t="s">
        <v>97</v>
      </c>
      <c r="F43" s="104">
        <v>220000</v>
      </c>
      <c r="G43" s="105">
        <f t="shared" si="1"/>
        <v>440000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</row>
    <row r="44" spans="1:255" s="114" customFormat="1" ht="13.5" customHeight="1" x14ac:dyDescent="0.25">
      <c r="A44" s="108"/>
      <c r="B44" s="109" t="s">
        <v>26</v>
      </c>
      <c r="C44" s="110"/>
      <c r="D44" s="110"/>
      <c r="E44" s="110"/>
      <c r="F44" s="111"/>
      <c r="G44" s="112">
        <f>SUM(G37:G43)</f>
        <v>1720000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</row>
    <row r="45" spans="1:255" s="114" customFormat="1" ht="12" customHeight="1" x14ac:dyDescent="0.25">
      <c r="A45" s="115"/>
      <c r="B45" s="116"/>
      <c r="C45" s="117"/>
      <c r="D45" s="117"/>
      <c r="E45" s="118"/>
      <c r="F45" s="119"/>
      <c r="G45" s="119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</row>
    <row r="46" spans="1:255" ht="12" customHeight="1" x14ac:dyDescent="0.25">
      <c r="A46" s="93"/>
      <c r="B46" s="94" t="s">
        <v>27</v>
      </c>
      <c r="C46" s="95"/>
      <c r="D46" s="96"/>
      <c r="E46" s="96"/>
      <c r="F46" s="97"/>
      <c r="G46" s="98"/>
    </row>
    <row r="47" spans="1:255" ht="24" customHeight="1" x14ac:dyDescent="0.25">
      <c r="A47" s="93"/>
      <c r="B47" s="99" t="s">
        <v>28</v>
      </c>
      <c r="C47" s="100" t="s">
        <v>29</v>
      </c>
      <c r="D47" s="100" t="s">
        <v>30</v>
      </c>
      <c r="E47" s="99" t="s">
        <v>17</v>
      </c>
      <c r="F47" s="100" t="s">
        <v>18</v>
      </c>
      <c r="G47" s="99" t="s">
        <v>19</v>
      </c>
    </row>
    <row r="48" spans="1:255" s="107" customFormat="1" ht="12" customHeight="1" x14ac:dyDescent="0.25">
      <c r="A48" s="101"/>
      <c r="B48" s="102" t="s">
        <v>115</v>
      </c>
      <c r="C48" s="103" t="s">
        <v>65</v>
      </c>
      <c r="D48" s="103">
        <v>12</v>
      </c>
      <c r="E48" s="103" t="s">
        <v>113</v>
      </c>
      <c r="F48" s="104">
        <v>6069</v>
      </c>
      <c r="G48" s="105">
        <f>D48*F48</f>
        <v>72828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</row>
    <row r="49" spans="1:255" s="107" customFormat="1" ht="12" customHeight="1" x14ac:dyDescent="0.25">
      <c r="A49" s="101"/>
      <c r="B49" s="102" t="s">
        <v>98</v>
      </c>
      <c r="C49" s="103" t="s">
        <v>60</v>
      </c>
      <c r="D49" s="103">
        <v>2.6</v>
      </c>
      <c r="E49" s="103" t="s">
        <v>108</v>
      </c>
      <c r="F49" s="104">
        <v>17612</v>
      </c>
      <c r="G49" s="105">
        <f t="shared" ref="G49:G58" si="3">D49*F49</f>
        <v>45791.200000000004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</row>
    <row r="50" spans="1:255" s="107" customFormat="1" ht="12" customHeight="1" x14ac:dyDescent="0.25">
      <c r="A50" s="101"/>
      <c r="B50" s="102" t="s">
        <v>114</v>
      </c>
      <c r="C50" s="103" t="s">
        <v>66</v>
      </c>
      <c r="D50" s="103">
        <v>1.2</v>
      </c>
      <c r="E50" s="103" t="s">
        <v>124</v>
      </c>
      <c r="F50" s="104">
        <v>21320</v>
      </c>
      <c r="G50" s="105">
        <f t="shared" si="3"/>
        <v>25584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</row>
    <row r="51" spans="1:255" s="107" customFormat="1" ht="12" customHeight="1" x14ac:dyDescent="0.25">
      <c r="A51" s="101"/>
      <c r="B51" s="102" t="s">
        <v>116</v>
      </c>
      <c r="C51" s="103" t="s">
        <v>66</v>
      </c>
      <c r="D51" s="103">
        <v>1</v>
      </c>
      <c r="E51" s="103" t="s">
        <v>93</v>
      </c>
      <c r="F51" s="104">
        <v>31647</v>
      </c>
      <c r="G51" s="105">
        <f>D51*F51</f>
        <v>31647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</row>
    <row r="52" spans="1:255" s="107" customFormat="1" ht="12" customHeight="1" x14ac:dyDescent="0.25">
      <c r="A52" s="101"/>
      <c r="B52" s="102" t="s">
        <v>99</v>
      </c>
      <c r="C52" s="103" t="s">
        <v>66</v>
      </c>
      <c r="D52" s="103">
        <v>1.8</v>
      </c>
      <c r="E52" s="103" t="s">
        <v>93</v>
      </c>
      <c r="F52" s="104">
        <v>23205</v>
      </c>
      <c r="G52" s="105">
        <f>D52*F52</f>
        <v>41769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</row>
    <row r="53" spans="1:255" s="107" customFormat="1" ht="12" customHeight="1" x14ac:dyDescent="0.25">
      <c r="A53" s="101"/>
      <c r="B53" s="102" t="s">
        <v>117</v>
      </c>
      <c r="C53" s="103" t="s">
        <v>67</v>
      </c>
      <c r="D53" s="103">
        <v>1.5</v>
      </c>
      <c r="E53" s="103" t="s">
        <v>109</v>
      </c>
      <c r="F53" s="104">
        <v>49286</v>
      </c>
      <c r="G53" s="105">
        <f t="shared" si="3"/>
        <v>73929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</row>
    <row r="54" spans="1:255" s="107" customFormat="1" ht="12" customHeight="1" x14ac:dyDescent="0.25">
      <c r="A54" s="101"/>
      <c r="B54" s="102" t="s">
        <v>100</v>
      </c>
      <c r="C54" s="103" t="s">
        <v>65</v>
      </c>
      <c r="D54" s="103">
        <v>7</v>
      </c>
      <c r="E54" s="103" t="s">
        <v>96</v>
      </c>
      <c r="F54" s="104">
        <v>5593</v>
      </c>
      <c r="G54" s="105">
        <f t="shared" si="3"/>
        <v>39151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</row>
    <row r="55" spans="1:255" s="107" customFormat="1" ht="12" customHeight="1" x14ac:dyDescent="0.25">
      <c r="A55" s="101"/>
      <c r="B55" s="102" t="s">
        <v>101</v>
      </c>
      <c r="C55" s="103" t="s">
        <v>66</v>
      </c>
      <c r="D55" s="103">
        <v>40</v>
      </c>
      <c r="E55" s="103" t="s">
        <v>110</v>
      </c>
      <c r="F55" s="104">
        <v>2321</v>
      </c>
      <c r="G55" s="105">
        <f t="shared" si="3"/>
        <v>92840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</row>
    <row r="56" spans="1:255" s="107" customFormat="1" ht="12" customHeight="1" x14ac:dyDescent="0.25">
      <c r="A56" s="101"/>
      <c r="B56" s="102" t="s">
        <v>102</v>
      </c>
      <c r="C56" s="103" t="s">
        <v>66</v>
      </c>
      <c r="D56" s="103">
        <v>10</v>
      </c>
      <c r="E56" s="103" t="s">
        <v>111</v>
      </c>
      <c r="F56" s="104">
        <v>5974</v>
      </c>
      <c r="G56" s="105">
        <f t="shared" si="3"/>
        <v>59740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</row>
    <row r="57" spans="1:255" s="107" customFormat="1" ht="12" customHeight="1" x14ac:dyDescent="0.25">
      <c r="A57" s="101"/>
      <c r="B57" s="102" t="s">
        <v>118</v>
      </c>
      <c r="C57" s="103" t="s">
        <v>66</v>
      </c>
      <c r="D57" s="103">
        <v>1.5</v>
      </c>
      <c r="E57" s="103" t="s">
        <v>110</v>
      </c>
      <c r="F57" s="104">
        <v>27870</v>
      </c>
      <c r="G57" s="105">
        <f t="shared" si="3"/>
        <v>41805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</row>
    <row r="58" spans="1:255" s="107" customFormat="1" ht="12" customHeight="1" x14ac:dyDescent="0.25">
      <c r="A58" s="101"/>
      <c r="B58" s="102" t="s">
        <v>119</v>
      </c>
      <c r="C58" s="103" t="s">
        <v>66</v>
      </c>
      <c r="D58" s="103">
        <v>6</v>
      </c>
      <c r="E58" s="103" t="s">
        <v>83</v>
      </c>
      <c r="F58" s="104">
        <v>11988</v>
      </c>
      <c r="G58" s="105">
        <f t="shared" si="3"/>
        <v>71928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</row>
    <row r="59" spans="1:255" s="107" customFormat="1" ht="12" customHeight="1" x14ac:dyDescent="0.25">
      <c r="A59" s="101"/>
      <c r="B59" s="102" t="s">
        <v>120</v>
      </c>
      <c r="C59" s="103" t="s">
        <v>67</v>
      </c>
      <c r="D59" s="103">
        <v>15</v>
      </c>
      <c r="E59" s="103" t="s">
        <v>93</v>
      </c>
      <c r="F59" s="104">
        <v>4100</v>
      </c>
      <c r="G59" s="105">
        <f t="shared" ref="G59:G65" si="4">D59*F59</f>
        <v>61500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</row>
    <row r="60" spans="1:255" s="107" customFormat="1" ht="12" customHeight="1" x14ac:dyDescent="0.25">
      <c r="A60" s="101"/>
      <c r="B60" s="102" t="s">
        <v>121</v>
      </c>
      <c r="C60" s="103" t="s">
        <v>65</v>
      </c>
      <c r="D60" s="103">
        <v>0.375</v>
      </c>
      <c r="E60" s="103" t="s">
        <v>93</v>
      </c>
      <c r="F60" s="104">
        <v>146187</v>
      </c>
      <c r="G60" s="105">
        <f t="shared" si="4"/>
        <v>54820.125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</row>
    <row r="61" spans="1:255" s="107" customFormat="1" ht="12" customHeight="1" x14ac:dyDescent="0.25">
      <c r="A61" s="101"/>
      <c r="B61" s="102" t="s">
        <v>103</v>
      </c>
      <c r="C61" s="103" t="s">
        <v>65</v>
      </c>
      <c r="D61" s="103">
        <v>150</v>
      </c>
      <c r="E61" s="103" t="s">
        <v>108</v>
      </c>
      <c r="F61" s="104">
        <v>1041</v>
      </c>
      <c r="G61" s="105">
        <f t="shared" si="4"/>
        <v>156150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</row>
    <row r="62" spans="1:255" s="107" customFormat="1" ht="12" customHeight="1" x14ac:dyDescent="0.25">
      <c r="A62" s="101"/>
      <c r="B62" s="102" t="s">
        <v>104</v>
      </c>
      <c r="C62" s="103" t="s">
        <v>65</v>
      </c>
      <c r="D62" s="103">
        <v>200</v>
      </c>
      <c r="E62" s="103" t="s">
        <v>108</v>
      </c>
      <c r="F62" s="104">
        <v>1140</v>
      </c>
      <c r="G62" s="105">
        <f t="shared" si="4"/>
        <v>228000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</row>
    <row r="63" spans="1:255" s="107" customFormat="1" ht="12" customHeight="1" x14ac:dyDescent="0.25">
      <c r="A63" s="101"/>
      <c r="B63" s="102" t="s">
        <v>105</v>
      </c>
      <c r="C63" s="103" t="s">
        <v>66</v>
      </c>
      <c r="D63" s="103">
        <v>6</v>
      </c>
      <c r="E63" s="103" t="s">
        <v>112</v>
      </c>
      <c r="F63" s="104">
        <v>7914</v>
      </c>
      <c r="G63" s="105">
        <f t="shared" si="4"/>
        <v>47484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</row>
    <row r="64" spans="1:255" s="107" customFormat="1" ht="12" customHeight="1" x14ac:dyDescent="0.25">
      <c r="A64" s="101"/>
      <c r="B64" s="102" t="s">
        <v>106</v>
      </c>
      <c r="C64" s="103" t="s">
        <v>66</v>
      </c>
      <c r="D64" s="103">
        <v>10</v>
      </c>
      <c r="E64" s="103" t="s">
        <v>96</v>
      </c>
      <c r="F64" s="104">
        <v>6664</v>
      </c>
      <c r="G64" s="105">
        <f t="shared" si="4"/>
        <v>66640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</row>
    <row r="65" spans="1:255" s="107" customFormat="1" ht="12" customHeight="1" x14ac:dyDescent="0.25">
      <c r="A65" s="101"/>
      <c r="B65" s="102" t="s">
        <v>107</v>
      </c>
      <c r="C65" s="103" t="s">
        <v>66</v>
      </c>
      <c r="D65" s="103">
        <v>10</v>
      </c>
      <c r="E65" s="103" t="s">
        <v>96</v>
      </c>
      <c r="F65" s="104">
        <v>5117</v>
      </c>
      <c r="G65" s="105">
        <f t="shared" si="4"/>
        <v>51170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</row>
    <row r="66" spans="1:255" s="114" customFormat="1" ht="13.5" customHeight="1" x14ac:dyDescent="0.25">
      <c r="A66" s="108"/>
      <c r="B66" s="109" t="s">
        <v>31</v>
      </c>
      <c r="C66" s="110"/>
      <c r="D66" s="110"/>
      <c r="E66" s="110"/>
      <c r="F66" s="111"/>
      <c r="G66" s="112">
        <f>SUM(G48:G65)</f>
        <v>1262776.325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</row>
    <row r="67" spans="1:255" s="114" customFormat="1" ht="12" customHeight="1" x14ac:dyDescent="0.25">
      <c r="A67" s="115"/>
      <c r="B67" s="116"/>
      <c r="C67" s="117"/>
      <c r="D67" s="117"/>
      <c r="E67" s="118"/>
      <c r="F67" s="119"/>
      <c r="G67" s="119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  <c r="IU67" s="113"/>
    </row>
    <row r="68" spans="1:255" ht="12" customHeight="1" x14ac:dyDescent="0.25">
      <c r="A68" s="93"/>
      <c r="B68" s="94" t="s">
        <v>32</v>
      </c>
      <c r="C68" s="95"/>
      <c r="D68" s="96"/>
      <c r="E68" s="96"/>
      <c r="F68" s="97"/>
      <c r="G68" s="98"/>
    </row>
    <row r="69" spans="1:255" ht="24" customHeight="1" x14ac:dyDescent="0.25">
      <c r="A69" s="93"/>
      <c r="B69" s="99" t="s">
        <v>33</v>
      </c>
      <c r="C69" s="100" t="s">
        <v>29</v>
      </c>
      <c r="D69" s="100" t="s">
        <v>30</v>
      </c>
      <c r="E69" s="99" t="s">
        <v>17</v>
      </c>
      <c r="F69" s="100" t="s">
        <v>18</v>
      </c>
      <c r="G69" s="99" t="s">
        <v>19</v>
      </c>
    </row>
    <row r="70" spans="1:255" s="107" customFormat="1" ht="12" customHeight="1" x14ac:dyDescent="0.25">
      <c r="A70" s="101"/>
      <c r="B70" s="102"/>
      <c r="C70" s="103"/>
      <c r="D70" s="103"/>
      <c r="E70" s="103"/>
      <c r="F70" s="104"/>
      <c r="G70" s="105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</row>
    <row r="71" spans="1:255" s="114" customFormat="1" ht="13.5" customHeight="1" x14ac:dyDescent="0.25">
      <c r="A71" s="108"/>
      <c r="B71" s="109" t="s">
        <v>34</v>
      </c>
      <c r="C71" s="110"/>
      <c r="D71" s="110"/>
      <c r="E71" s="110"/>
      <c r="F71" s="111"/>
      <c r="G71" s="112">
        <f>+G70</f>
        <v>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  <c r="IU71" s="113"/>
    </row>
    <row r="72" spans="1:255" ht="12" customHeight="1" x14ac:dyDescent="0.25">
      <c r="B72" s="29"/>
      <c r="C72" s="29"/>
      <c r="D72" s="29"/>
      <c r="E72" s="29"/>
      <c r="F72" s="30"/>
      <c r="G72" s="68"/>
    </row>
    <row r="73" spans="1:255" s="114" customFormat="1" ht="12" customHeight="1" x14ac:dyDescent="0.25">
      <c r="A73" s="120"/>
      <c r="B73" s="31" t="s">
        <v>35</v>
      </c>
      <c r="C73" s="32"/>
      <c r="D73" s="32"/>
      <c r="E73" s="32"/>
      <c r="F73" s="32"/>
      <c r="G73" s="33">
        <f>G28+G33+G44+G66+G71</f>
        <v>6546776.3250000002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</row>
    <row r="74" spans="1:255" s="114" customFormat="1" ht="12" customHeight="1" x14ac:dyDescent="0.25">
      <c r="A74" s="120"/>
      <c r="B74" s="34" t="s">
        <v>36</v>
      </c>
      <c r="C74" s="21"/>
      <c r="D74" s="21"/>
      <c r="E74" s="21"/>
      <c r="F74" s="21"/>
      <c r="G74" s="35">
        <f>G73*0.05</f>
        <v>327338.81625000003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</row>
    <row r="75" spans="1:255" s="114" customFormat="1" ht="12" customHeight="1" x14ac:dyDescent="0.25">
      <c r="A75" s="120"/>
      <c r="B75" s="36" t="s">
        <v>37</v>
      </c>
      <c r="C75" s="20"/>
      <c r="D75" s="20"/>
      <c r="E75" s="20"/>
      <c r="F75" s="20"/>
      <c r="G75" s="37">
        <f>G74+G73</f>
        <v>6874115.1412500003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</row>
    <row r="76" spans="1:255" s="114" customFormat="1" ht="12" customHeight="1" x14ac:dyDescent="0.25">
      <c r="A76" s="120"/>
      <c r="B76" s="34" t="s">
        <v>38</v>
      </c>
      <c r="C76" s="21"/>
      <c r="D76" s="21"/>
      <c r="E76" s="21"/>
      <c r="F76" s="21"/>
      <c r="G76" s="35">
        <f>G12</f>
        <v>8775000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</row>
    <row r="77" spans="1:255" s="114" customFormat="1" ht="12" customHeight="1" x14ac:dyDescent="0.25">
      <c r="A77" s="120"/>
      <c r="B77" s="38" t="s">
        <v>39</v>
      </c>
      <c r="C77" s="39"/>
      <c r="D77" s="39"/>
      <c r="E77" s="39"/>
      <c r="F77" s="39"/>
      <c r="G77" s="121">
        <f>G76-G75</f>
        <v>1900884.8587499997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</row>
    <row r="78" spans="1:255" ht="12" customHeight="1" x14ac:dyDescent="0.25">
      <c r="B78" s="27" t="s">
        <v>40</v>
      </c>
      <c r="C78" s="28"/>
      <c r="D78" s="28"/>
      <c r="E78" s="28"/>
      <c r="F78" s="28"/>
      <c r="G78" s="69"/>
    </row>
    <row r="79" spans="1:255" ht="12.75" customHeight="1" thickBot="1" x14ac:dyDescent="0.3">
      <c r="B79" s="40"/>
      <c r="C79" s="28"/>
      <c r="D79" s="28"/>
      <c r="E79" s="28"/>
      <c r="F79" s="28"/>
      <c r="G79" s="69"/>
    </row>
    <row r="80" spans="1:255" ht="12" customHeight="1" x14ac:dyDescent="0.25">
      <c r="B80" s="51" t="s">
        <v>41</v>
      </c>
      <c r="C80" s="52"/>
      <c r="D80" s="52"/>
      <c r="E80" s="52"/>
      <c r="F80" s="53"/>
      <c r="G80" s="69"/>
    </row>
    <row r="81" spans="2:7" ht="12" customHeight="1" x14ac:dyDescent="0.25">
      <c r="B81" s="54" t="s">
        <v>42</v>
      </c>
      <c r="C81" s="26"/>
      <c r="D81" s="26"/>
      <c r="E81" s="26"/>
      <c r="F81" s="55"/>
      <c r="G81" s="69"/>
    </row>
    <row r="82" spans="2:7" ht="12" customHeight="1" x14ac:dyDescent="0.25">
      <c r="B82" s="54" t="s">
        <v>43</v>
      </c>
      <c r="C82" s="26"/>
      <c r="D82" s="26"/>
      <c r="E82" s="26"/>
      <c r="F82" s="55"/>
      <c r="G82" s="69"/>
    </row>
    <row r="83" spans="2:7" ht="12" customHeight="1" x14ac:dyDescent="0.25">
      <c r="B83" s="54" t="s">
        <v>44</v>
      </c>
      <c r="C83" s="26"/>
      <c r="D83" s="26"/>
      <c r="E83" s="26"/>
      <c r="F83" s="55"/>
      <c r="G83" s="69"/>
    </row>
    <row r="84" spans="2:7" ht="12" customHeight="1" x14ac:dyDescent="0.25">
      <c r="B84" s="54" t="s">
        <v>45</v>
      </c>
      <c r="C84" s="26"/>
      <c r="D84" s="26"/>
      <c r="E84" s="26"/>
      <c r="F84" s="55"/>
      <c r="G84" s="69"/>
    </row>
    <row r="85" spans="2:7" ht="12" customHeight="1" x14ac:dyDescent="0.25">
      <c r="B85" s="54" t="s">
        <v>46</v>
      </c>
      <c r="C85" s="26"/>
      <c r="D85" s="26"/>
      <c r="E85" s="26"/>
      <c r="F85" s="55"/>
      <c r="G85" s="69"/>
    </row>
    <row r="86" spans="2:7" ht="12.75" customHeight="1" thickBot="1" x14ac:dyDescent="0.3">
      <c r="B86" s="56" t="s">
        <v>47</v>
      </c>
      <c r="C86" s="57"/>
      <c r="D86" s="57"/>
      <c r="E86" s="57"/>
      <c r="F86" s="58"/>
      <c r="G86" s="69"/>
    </row>
    <row r="87" spans="2:7" ht="12.75" customHeight="1" x14ac:dyDescent="0.25">
      <c r="B87" s="49"/>
      <c r="C87" s="26"/>
      <c r="D87" s="26"/>
      <c r="E87" s="26"/>
      <c r="F87" s="26"/>
      <c r="G87" s="69"/>
    </row>
    <row r="88" spans="2:7" ht="15" customHeight="1" thickBot="1" x14ac:dyDescent="0.3">
      <c r="B88" s="90" t="s">
        <v>48</v>
      </c>
      <c r="C88" s="91"/>
      <c r="D88" s="48"/>
      <c r="E88" s="22"/>
      <c r="F88" s="22"/>
      <c r="G88" s="69"/>
    </row>
    <row r="89" spans="2:7" ht="12" customHeight="1" x14ac:dyDescent="0.25">
      <c r="B89" s="42" t="s">
        <v>33</v>
      </c>
      <c r="C89" s="75" t="s">
        <v>49</v>
      </c>
      <c r="D89" s="76" t="s">
        <v>50</v>
      </c>
      <c r="E89" s="22"/>
      <c r="F89" s="22"/>
      <c r="G89" s="69"/>
    </row>
    <row r="90" spans="2:7" ht="12" customHeight="1" x14ac:dyDescent="0.25">
      <c r="B90" s="43" t="s">
        <v>51</v>
      </c>
      <c r="C90" s="23">
        <f>G28</f>
        <v>3564000</v>
      </c>
      <c r="D90" s="44">
        <f>(C90/C96)</f>
        <v>0.51846673015603817</v>
      </c>
      <c r="E90" s="22"/>
      <c r="F90" s="22"/>
      <c r="G90" s="69"/>
    </row>
    <row r="91" spans="2:7" ht="12" customHeight="1" x14ac:dyDescent="0.25">
      <c r="B91" s="43" t="s">
        <v>52</v>
      </c>
      <c r="C91" s="23">
        <f>G33</f>
        <v>0</v>
      </c>
      <c r="D91" s="44">
        <v>0</v>
      </c>
      <c r="E91" s="22"/>
      <c r="F91" s="22"/>
      <c r="G91" s="69"/>
    </row>
    <row r="92" spans="2:7" ht="12" customHeight="1" x14ac:dyDescent="0.25">
      <c r="B92" s="43" t="s">
        <v>53</v>
      </c>
      <c r="C92" s="23">
        <f>G44</f>
        <v>1720000</v>
      </c>
      <c r="D92" s="44">
        <f>(C92/C96)</f>
        <v>0.25021402240976026</v>
      </c>
      <c r="E92" s="22"/>
      <c r="F92" s="22"/>
      <c r="G92" s="69"/>
    </row>
    <row r="93" spans="2:7" ht="12" customHeight="1" x14ac:dyDescent="0.25">
      <c r="B93" s="43" t="s">
        <v>28</v>
      </c>
      <c r="C93" s="23">
        <f>G66</f>
        <v>1262776.325</v>
      </c>
      <c r="D93" s="44">
        <f>(C93/C96)</f>
        <v>0.1837001998151539</v>
      </c>
      <c r="E93" s="22"/>
      <c r="F93" s="22"/>
      <c r="G93" s="69"/>
    </row>
    <row r="94" spans="2:7" ht="12" customHeight="1" x14ac:dyDescent="0.25">
      <c r="B94" s="43" t="s">
        <v>54</v>
      </c>
      <c r="C94" s="24">
        <f>G71</f>
        <v>0</v>
      </c>
      <c r="D94" s="44">
        <f>(C94/C96)</f>
        <v>0</v>
      </c>
      <c r="E94" s="25"/>
      <c r="F94" s="25"/>
      <c r="G94" s="69"/>
    </row>
    <row r="95" spans="2:7" ht="12" customHeight="1" x14ac:dyDescent="0.25">
      <c r="B95" s="43" t="s">
        <v>55</v>
      </c>
      <c r="C95" s="24">
        <f>G74</f>
        <v>327338.81625000003</v>
      </c>
      <c r="D95" s="44">
        <f>(C95/C96)</f>
        <v>4.7619047619047623E-2</v>
      </c>
      <c r="E95" s="25"/>
      <c r="F95" s="25"/>
      <c r="G95" s="69"/>
    </row>
    <row r="96" spans="2:7" ht="12.75" customHeight="1" thickBot="1" x14ac:dyDescent="0.3">
      <c r="B96" s="45" t="s">
        <v>56</v>
      </c>
      <c r="C96" s="46">
        <f>SUM(C90:C95)</f>
        <v>6874115.1412500003</v>
      </c>
      <c r="D96" s="47">
        <f>SUM(D90:D95)</f>
        <v>1</v>
      </c>
      <c r="E96" s="25"/>
      <c r="F96" s="25"/>
      <c r="G96" s="69"/>
    </row>
    <row r="97" spans="2:7" ht="12" customHeight="1" x14ac:dyDescent="0.25">
      <c r="B97" s="40"/>
      <c r="C97" s="28"/>
      <c r="D97" s="28"/>
      <c r="E97" s="28"/>
      <c r="F97" s="28"/>
      <c r="G97" s="69"/>
    </row>
    <row r="98" spans="2:7" ht="12.75" customHeight="1" thickBot="1" x14ac:dyDescent="0.3">
      <c r="B98" s="41"/>
      <c r="C98" s="28"/>
      <c r="D98" s="28"/>
      <c r="E98" s="28"/>
      <c r="F98" s="28"/>
      <c r="G98" s="69"/>
    </row>
    <row r="99" spans="2:7" ht="12" customHeight="1" thickBot="1" x14ac:dyDescent="0.3">
      <c r="B99" s="87" t="s">
        <v>125</v>
      </c>
      <c r="C99" s="88"/>
      <c r="D99" s="88"/>
      <c r="E99" s="89"/>
      <c r="F99" s="25"/>
      <c r="G99" s="69"/>
    </row>
    <row r="100" spans="2:7" ht="12" customHeight="1" x14ac:dyDescent="0.25">
      <c r="B100" s="60" t="s">
        <v>127</v>
      </c>
      <c r="C100" s="74">
        <v>40000</v>
      </c>
      <c r="D100" s="74">
        <f>G9</f>
        <v>45000</v>
      </c>
      <c r="E100" s="74">
        <v>50000</v>
      </c>
      <c r="F100" s="59"/>
      <c r="G100" s="70"/>
    </row>
    <row r="101" spans="2:7" ht="12.75" customHeight="1" thickBot="1" x14ac:dyDescent="0.3">
      <c r="B101" s="45" t="s">
        <v>126</v>
      </c>
      <c r="C101" s="46">
        <f>(G75/C100)</f>
        <v>171.85287853125001</v>
      </c>
      <c r="D101" s="46">
        <f>(G75/D100)</f>
        <v>152.75811425000001</v>
      </c>
      <c r="E101" s="61">
        <f>(G75/E100)</f>
        <v>137.482302825</v>
      </c>
      <c r="F101" s="59"/>
      <c r="G101" s="70"/>
    </row>
    <row r="102" spans="2:7" ht="15.6" customHeight="1" x14ac:dyDescent="0.25">
      <c r="B102" s="50" t="s">
        <v>57</v>
      </c>
      <c r="C102" s="26"/>
      <c r="D102" s="26"/>
      <c r="E102" s="26"/>
      <c r="F102" s="26"/>
      <c r="G102" s="71"/>
    </row>
  </sheetData>
  <mergeCells count="9">
    <mergeCell ref="E9:F9"/>
    <mergeCell ref="E14:F14"/>
    <mergeCell ref="E15:F15"/>
    <mergeCell ref="B17:G17"/>
    <mergeCell ref="B99:E99"/>
    <mergeCell ref="B88:C88"/>
    <mergeCell ref="E13:F13"/>
    <mergeCell ref="E11:F11"/>
    <mergeCell ref="E10:F10"/>
  </mergeCells>
  <pageMargins left="0.94488188976377963" right="0.74803149606299213" top="0.98425196850393704" bottom="0.98425196850393704" header="0" footer="0"/>
  <pageSetup paperSize="5"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2022-02-28T19:25:28Z</cp:lastPrinted>
  <dcterms:created xsi:type="dcterms:W3CDTF">2020-11-27T12:49:26Z</dcterms:created>
  <dcterms:modified xsi:type="dcterms:W3CDTF">2023-02-08T13:40:46Z</dcterms:modified>
</cp:coreProperties>
</file>