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MORAS HIBRID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32" i="1"/>
  <c r="G31" i="1"/>
  <c r="G30" i="1"/>
  <c r="G29" i="1"/>
  <c r="G28" i="1"/>
  <c r="G27" i="1"/>
  <c r="G26" i="1"/>
  <c r="G25" i="1"/>
  <c r="G24" i="1"/>
  <c r="G23" i="1"/>
  <c r="G22" i="1"/>
  <c r="G21" i="1"/>
  <c r="G44" i="1"/>
  <c r="G43" i="1"/>
  <c r="G42" i="1"/>
  <c r="G41" i="1"/>
  <c r="G40" i="1"/>
  <c r="G39" i="1"/>
  <c r="G38" i="1"/>
  <c r="G37" i="1"/>
  <c r="G36" i="1"/>
  <c r="G35" i="1"/>
  <c r="G34" i="1"/>
  <c r="G33" i="1"/>
  <c r="G70" i="1"/>
  <c r="G71" i="1"/>
  <c r="G72" i="1"/>
  <c r="G73" i="1"/>
  <c r="G74" i="1"/>
  <c r="G75" i="1"/>
  <c r="G77" i="1"/>
  <c r="G79" i="1"/>
  <c r="G80" i="1"/>
  <c r="G81" i="1"/>
  <c r="G83" i="1"/>
  <c r="G84" i="1"/>
  <c r="G85" i="1"/>
  <c r="G69" i="1"/>
  <c r="G50" i="1"/>
  <c r="G49" i="1"/>
  <c r="G47" i="1"/>
  <c r="G46" i="1"/>
  <c r="G45" i="1"/>
  <c r="G53" i="1"/>
  <c r="G52" i="1"/>
  <c r="G51" i="1"/>
  <c r="G12" i="1"/>
  <c r="G54" i="1" l="1"/>
  <c r="G86" i="1"/>
  <c r="G64" i="1" l="1"/>
  <c r="G90" i="1" l="1"/>
  <c r="G91" i="1" l="1"/>
  <c r="G96" i="1" l="1"/>
  <c r="C114" i="1"/>
  <c r="C113" i="1" l="1"/>
  <c r="C112" i="1"/>
  <c r="C110" i="1"/>
  <c r="G59" i="1" l="1"/>
  <c r="G93" i="1" s="1"/>
  <c r="G94" i="1" l="1"/>
  <c r="G95" i="1" l="1"/>
  <c r="G97" i="1" s="1"/>
  <c r="C115" i="1"/>
  <c r="C121" i="1" l="1"/>
  <c r="C116" i="1"/>
  <c r="D115" i="1" s="1"/>
  <c r="D121" i="1"/>
  <c r="E121" i="1"/>
  <c r="D113" i="1" l="1"/>
  <c r="D110" i="1"/>
  <c r="D112" i="1"/>
  <c r="D114" i="1"/>
  <c r="D116" i="1" l="1"/>
</calcChain>
</file>

<file path=xl/sharedStrings.xml><?xml version="1.0" encoding="utf-8"?>
<sst xmlns="http://schemas.openxmlformats.org/spreadsheetml/2006/main" count="242" uniqueCount="143">
  <si>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</si>
  <si>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</si>
  <si>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</si>
  <si>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</si>
  <si>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</si>
  <si>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</si>
  <si>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</si>
  <si>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</si>
  <si>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</si>
  <si>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</si>
  <si>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</si>
  <si>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</si>
  <si>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</si>
  <si>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</si>
  <si>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</si>
  <si>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</si>
  <si>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</si>
  <si>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</si>
  <si>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</si>
  <si>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</si>
  <si>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</si>
  <si>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</si>
  <si>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</si>
  <si>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</si>
  <si>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</si>
  <si>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</si>
  <si>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</si>
  <si>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</si>
  <si>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</si>
  <si>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</si>
  <si>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</si>
  <si>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</si>
  <si>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</si>
  <si>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</si>
  <si>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</si>
  <si>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</si>
  <si>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</si>
  <si>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</si>
  <si>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</si>
  <si>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</si>
  <si>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</si>
  <si>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</si>
  <si>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</si>
  <si>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</si>
  <si>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</si>
  <si>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</si>
  <si>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</si>
  <si>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</si>
  <si>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</si>
  <si>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</si>
  <si>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</si>
  <si>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</si>
  <si>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</si>
  <si>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</si>
  <si>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</si>
  <si>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</si>
  <si>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Lib. B. O'Higgins</t>
  </si>
  <si>
    <t>2.  Precio de Insumos corresponde a  precios  colocados en el predio</t>
  </si>
  <si>
    <t>Costo unitario ($/kg) (*)</t>
  </si>
  <si>
    <t>Todas</t>
  </si>
  <si>
    <t>RENDIMIENTO (kg/há)</t>
  </si>
  <si>
    <t>PRECIO ESPERADO ($/kg)</t>
  </si>
  <si>
    <t>COSTOS DIRECTOS DE PRODUCCIÓN POR HECTÁREA (INCLUYE IVA)</t>
  </si>
  <si>
    <t>FERTILIZANTES</t>
  </si>
  <si>
    <t>Urea</t>
  </si>
  <si>
    <t>Octubre</t>
  </si>
  <si>
    <t>ESCENARIOS COSTO UNITARIO  ($/kg)</t>
  </si>
  <si>
    <t>Septiembre</t>
  </si>
  <si>
    <t>Cosecha</t>
  </si>
  <si>
    <t>3. Precio esperado por ventas corresponde a precio colocado en el domicilio del comprador, (incluye Ingreso a Feria)</t>
  </si>
  <si>
    <t>MORAS HIBRIDAS</t>
  </si>
  <si>
    <t>San Fernando</t>
  </si>
  <si>
    <t>20/01/2023</t>
  </si>
  <si>
    <t>Diciembre-Febrero</t>
  </si>
  <si>
    <t xml:space="preserve">Exportación </t>
  </si>
  <si>
    <t>Heladas, sequia y Lluvias</t>
  </si>
  <si>
    <t>1er. control de malezas</t>
  </si>
  <si>
    <t>Junio</t>
  </si>
  <si>
    <t>Poda</t>
  </si>
  <si>
    <t>Amarra</t>
  </si>
  <si>
    <t>agosto</t>
  </si>
  <si>
    <t>triturado poda</t>
  </si>
  <si>
    <t>1ra. aplicación de fertilizantes</t>
  </si>
  <si>
    <t>2da. fertilización</t>
  </si>
  <si>
    <t>2do. control de malezas</t>
  </si>
  <si>
    <t>3ra. fertilización</t>
  </si>
  <si>
    <t>4ta. fertilización</t>
  </si>
  <si>
    <t>Noviembre</t>
  </si>
  <si>
    <t>Aplicación de fungicida</t>
  </si>
  <si>
    <t>Aplicación de insecticida</t>
  </si>
  <si>
    <t xml:space="preserve">Riego </t>
  </si>
  <si>
    <t>Aplicación de Insecticida</t>
  </si>
  <si>
    <t>Aplicación de bioestimulante</t>
  </si>
  <si>
    <t>4to. control de malezas</t>
  </si>
  <si>
    <t>Acomodar alambres</t>
  </si>
  <si>
    <t xml:space="preserve">Riegos </t>
  </si>
  <si>
    <t>Aplicación Fung+Foliar</t>
  </si>
  <si>
    <t>Diciembre</t>
  </si>
  <si>
    <t>5to. Control de malezas/Maq.</t>
  </si>
  <si>
    <t>5ta. fertilización</t>
  </si>
  <si>
    <t>Riegos</t>
  </si>
  <si>
    <t>Arreglo de laterales</t>
  </si>
  <si>
    <t>Enero</t>
  </si>
  <si>
    <t>6to. control de malezas/Maq.</t>
  </si>
  <si>
    <t xml:space="preserve">6ta. Fertilización </t>
  </si>
  <si>
    <t>Aplicación de Fung+Foliar</t>
  </si>
  <si>
    <t>7mo. Control de malezas/Maq.</t>
  </si>
  <si>
    <t>Febrero</t>
  </si>
  <si>
    <t>7a. fertilización</t>
  </si>
  <si>
    <t>Marzo</t>
  </si>
  <si>
    <t>Abril</t>
  </si>
  <si>
    <t>Enero-Febrero</t>
  </si>
  <si>
    <t>super fosfato triple</t>
  </si>
  <si>
    <t>junio</t>
  </si>
  <si>
    <t>Kg</t>
  </si>
  <si>
    <t>Septiembre-Febrero</t>
  </si>
  <si>
    <t>Nitrato de calcio</t>
  </si>
  <si>
    <t>Septiembre-Octubre</t>
  </si>
  <si>
    <t>Sulfato potasio</t>
  </si>
  <si>
    <t>Octubre-Febrero</t>
  </si>
  <si>
    <t>kelpak</t>
  </si>
  <si>
    <t>Noviembre-Enero</t>
  </si>
  <si>
    <t>Stimplex</t>
  </si>
  <si>
    <t>Frutaliv</t>
  </si>
  <si>
    <t>Noviembre-Febrero</t>
  </si>
  <si>
    <t>FUNGICIDA</t>
  </si>
  <si>
    <t>KOCIDE</t>
  </si>
  <si>
    <t>Mayo-Agosto</t>
  </si>
  <si>
    <t>HERBICIDA</t>
  </si>
  <si>
    <t xml:space="preserve">Simazina </t>
  </si>
  <si>
    <t xml:space="preserve">Paraquat </t>
  </si>
  <si>
    <t>Agosto-Marzo</t>
  </si>
  <si>
    <t>Centurion Super</t>
  </si>
  <si>
    <t>INSECTICIDA</t>
  </si>
  <si>
    <t>Punto 70 wp</t>
  </si>
  <si>
    <t>Octubre-Noviembre</t>
  </si>
  <si>
    <t>Delegate</t>
  </si>
  <si>
    <t>300 gr</t>
  </si>
  <si>
    <t>Diciembre-Marzo</t>
  </si>
  <si>
    <t>Diazinon 600 EC</t>
  </si>
  <si>
    <t>Lt</t>
  </si>
  <si>
    <t>Flete de fruta a la planta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</si>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</sst>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_-* #,##0_-;\-* #,##0_-;_-* &quot;-&quot;??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43" fontId="27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9" fontId="5" fillId="10" borderId="41" xfId="0" applyNumberFormat="1" applyFont="1" applyFill="1" applyBorder="1" applyAlignment="1">
      <alignment vertical="center"/>
    </xf>
    <xf numFmtId="49" fontId="5" fillId="10" borderId="43" xfId="0" applyNumberFormat="1" applyFont="1" applyFill="1" applyBorder="1" applyAlignment="1">
      <alignment vertical="center"/>
    </xf>
    <xf numFmtId="0" fontId="28" fillId="0" borderId="55" xfId="0" applyFont="1" applyBorder="1" applyAlignment="1">
      <alignment horizontal="right"/>
    </xf>
    <xf numFmtId="0" fontId="28" fillId="0" borderId="55" xfId="0" applyFont="1" applyBorder="1" applyAlignment="1">
      <alignment horizontal="right" vertical="center" wrapText="1"/>
    </xf>
    <xf numFmtId="49" fontId="28" fillId="0" borderId="55" xfId="0" applyNumberFormat="1" applyFont="1" applyBorder="1" applyAlignment="1">
      <alignment horizontal="right"/>
    </xf>
    <xf numFmtId="3" fontId="28" fillId="0" borderId="55" xfId="0" applyNumberFormat="1" applyFont="1" applyBorder="1" applyAlignment="1">
      <alignment horizontal="right"/>
    </xf>
    <xf numFmtId="169" fontId="28" fillId="0" borderId="55" xfId="10" applyNumberFormat="1" applyFont="1" applyFill="1" applyBorder="1" applyAlignment="1">
      <alignment horizontal="right"/>
    </xf>
    <xf numFmtId="0" fontId="28" fillId="0" borderId="55" xfId="0" applyFont="1" applyBorder="1" applyAlignment="1">
      <alignment horizontal="right" wrapText="1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3" xfId="0" applyNumberFormat="1" applyFont="1" applyFill="1" applyBorder="1" applyAlignment="1">
      <alignment horizontal="left"/>
    </xf>
  </cellXfs>
  <cellStyles count="11">
    <cellStyle name="Millares" xfId="10" builtinId="3"/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13415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141" y="187817"/>
          <a:ext cx="5755246" cy="1196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zoomScale="142" zoomScaleNormal="142" workbookViewId="0">
      <selection activeCell="I90" sqref="I90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8" customFormat="1" ht="15">
      <c r="A9" s="74"/>
      <c r="B9" s="75" t="s">
        <v>0</v>
      </c>
      <c r="C9" s="118" t="s">
        <v>70</v>
      </c>
      <c r="D9" s="76"/>
      <c r="E9" s="128" t="s">
        <v>60</v>
      </c>
      <c r="F9" s="129"/>
      <c r="G9" s="121">
        <v>23000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s="78" customFormat="1" ht="25.5" customHeight="1">
      <c r="A10" s="74"/>
      <c r="B10" s="79" t="s">
        <v>1</v>
      </c>
      <c r="C10" s="119" t="s">
        <v>59</v>
      </c>
      <c r="D10" s="76"/>
      <c r="E10" s="126" t="s">
        <v>2</v>
      </c>
      <c r="F10" s="127"/>
      <c r="G10" s="122" t="s">
        <v>73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s="78" customFormat="1" ht="18" customHeight="1">
      <c r="A11" s="74"/>
      <c r="B11" s="79" t="s">
        <v>51</v>
      </c>
      <c r="C11" s="118" t="s">
        <v>55</v>
      </c>
      <c r="D11" s="76"/>
      <c r="E11" s="126" t="s">
        <v>61</v>
      </c>
      <c r="F11" s="127"/>
      <c r="G11" s="121">
        <v>700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255" s="78" customFormat="1" ht="11.25" customHeight="1">
      <c r="A12" s="74"/>
      <c r="B12" s="79" t="s">
        <v>52</v>
      </c>
      <c r="C12" s="118" t="s">
        <v>56</v>
      </c>
      <c r="D12" s="76"/>
      <c r="E12" s="134" t="s">
        <v>3</v>
      </c>
      <c r="F12" s="135"/>
      <c r="G12" s="121">
        <f>+G9*G11</f>
        <v>16100000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</row>
    <row r="13" spans="1:255" s="78" customFormat="1" ht="15">
      <c r="A13" s="74"/>
      <c r="B13" s="79" t="s">
        <v>53</v>
      </c>
      <c r="C13" s="118" t="s">
        <v>71</v>
      </c>
      <c r="D13" s="76"/>
      <c r="E13" s="126" t="s">
        <v>4</v>
      </c>
      <c r="F13" s="127"/>
      <c r="G13" s="118" t="s">
        <v>74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s="78" customFormat="1" ht="15">
      <c r="A14" s="74"/>
      <c r="B14" s="79" t="s">
        <v>5</v>
      </c>
      <c r="C14" s="118" t="s">
        <v>59</v>
      </c>
      <c r="D14" s="76"/>
      <c r="E14" s="126" t="s">
        <v>6</v>
      </c>
      <c r="F14" s="127"/>
      <c r="G14" s="122" t="s">
        <v>73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s="78" customFormat="1" ht="25.5" customHeight="1">
      <c r="A15" s="74"/>
      <c r="B15" s="79" t="s">
        <v>7</v>
      </c>
      <c r="C15" s="120" t="s">
        <v>72</v>
      </c>
      <c r="D15" s="76"/>
      <c r="E15" s="130" t="s">
        <v>8</v>
      </c>
      <c r="F15" s="131"/>
      <c r="G15" s="123" t="s">
        <v>75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</row>
    <row r="16" spans="1:255" ht="12" customHeight="1">
      <c r="A16" s="2"/>
      <c r="B16" s="80"/>
      <c r="C16" s="6"/>
      <c r="D16" s="7"/>
      <c r="E16" s="8"/>
      <c r="F16" s="8"/>
      <c r="G16" s="8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2" t="s">
        <v>62</v>
      </c>
      <c r="C17" s="133"/>
      <c r="D17" s="133"/>
      <c r="E17" s="133"/>
      <c r="F17" s="133"/>
      <c r="G17" s="13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3" t="s">
        <v>9</v>
      </c>
      <c r="C19" s="84"/>
      <c r="D19" s="85"/>
      <c r="E19" s="85"/>
      <c r="F19" s="86"/>
      <c r="G19" s="87"/>
    </row>
    <row r="20" spans="1:255" ht="24" customHeight="1">
      <c r="A20" s="5"/>
      <c r="B20" s="88" t="s">
        <v>10</v>
      </c>
      <c r="C20" s="89" t="s">
        <v>11</v>
      </c>
      <c r="D20" s="89" t="s">
        <v>12</v>
      </c>
      <c r="E20" s="88" t="s">
        <v>13</v>
      </c>
      <c r="F20" s="89" t="s">
        <v>14</v>
      </c>
      <c r="G20" s="88" t="s">
        <v>15</v>
      </c>
    </row>
    <row r="21" spans="1:255" s="111" customFormat="1" ht="12" customHeight="1">
      <c r="A21" s="105"/>
      <c r="B21" s="106" t="s">
        <v>76</v>
      </c>
      <c r="C21" s="107" t="s">
        <v>16</v>
      </c>
      <c r="D21" s="107">
        <v>2</v>
      </c>
      <c r="E21" s="107" t="s">
        <v>77</v>
      </c>
      <c r="F21" s="108">
        <v>25000</v>
      </c>
      <c r="G21" s="109">
        <f t="shared" ref="G21:G32" si="0">D21*F21</f>
        <v>50000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111" customFormat="1" ht="12" customHeight="1">
      <c r="A22" s="105"/>
      <c r="B22" s="106" t="s">
        <v>78</v>
      </c>
      <c r="C22" s="107" t="s">
        <v>16</v>
      </c>
      <c r="D22" s="107">
        <v>25</v>
      </c>
      <c r="E22" s="107" t="s">
        <v>77</v>
      </c>
      <c r="F22" s="108">
        <v>25000</v>
      </c>
      <c r="G22" s="109">
        <f t="shared" si="0"/>
        <v>625000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12" customHeight="1">
      <c r="A23" s="105"/>
      <c r="B23" s="106" t="s">
        <v>79</v>
      </c>
      <c r="C23" s="107" t="s">
        <v>16</v>
      </c>
      <c r="D23" s="107">
        <v>29</v>
      </c>
      <c r="E23" s="107" t="s">
        <v>80</v>
      </c>
      <c r="F23" s="108">
        <v>25000</v>
      </c>
      <c r="G23" s="109">
        <f t="shared" si="0"/>
        <v>725000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111" customFormat="1" ht="12" customHeight="1">
      <c r="A24" s="105"/>
      <c r="B24" s="106" t="s">
        <v>81</v>
      </c>
      <c r="C24" s="107" t="s">
        <v>16</v>
      </c>
      <c r="D24" s="107">
        <v>1</v>
      </c>
      <c r="E24" s="107" t="s">
        <v>80</v>
      </c>
      <c r="F24" s="108">
        <v>60000</v>
      </c>
      <c r="G24" s="109">
        <f t="shared" si="0"/>
        <v>60000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s="111" customFormat="1" ht="12" customHeight="1">
      <c r="A25" s="105"/>
      <c r="B25" s="106" t="s">
        <v>82</v>
      </c>
      <c r="C25" s="107" t="s">
        <v>16</v>
      </c>
      <c r="D25" s="107">
        <v>2</v>
      </c>
      <c r="E25" s="107" t="s">
        <v>77</v>
      </c>
      <c r="F25" s="108">
        <v>25000</v>
      </c>
      <c r="G25" s="109">
        <f t="shared" si="0"/>
        <v>50000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s="111" customFormat="1" ht="12" customHeight="1">
      <c r="A26" s="105"/>
      <c r="B26" s="106" t="s">
        <v>83</v>
      </c>
      <c r="C26" s="107" t="s">
        <v>16</v>
      </c>
      <c r="D26" s="107">
        <v>2</v>
      </c>
      <c r="E26" s="107" t="s">
        <v>67</v>
      </c>
      <c r="F26" s="108">
        <v>25000</v>
      </c>
      <c r="G26" s="109">
        <f t="shared" si="0"/>
        <v>50000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s="111" customFormat="1" ht="12" customHeight="1">
      <c r="A27" s="105"/>
      <c r="B27" s="106" t="s">
        <v>84</v>
      </c>
      <c r="C27" s="107" t="s">
        <v>16</v>
      </c>
      <c r="D27" s="107">
        <v>2</v>
      </c>
      <c r="E27" s="107" t="s">
        <v>67</v>
      </c>
      <c r="F27" s="108">
        <v>25000</v>
      </c>
      <c r="G27" s="109">
        <f t="shared" si="0"/>
        <v>50000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s="111" customFormat="1" ht="12" customHeight="1">
      <c r="A28" s="105"/>
      <c r="B28" s="106" t="s">
        <v>85</v>
      </c>
      <c r="C28" s="107" t="s">
        <v>16</v>
      </c>
      <c r="D28" s="107">
        <v>2</v>
      </c>
      <c r="E28" s="107" t="s">
        <v>65</v>
      </c>
      <c r="F28" s="108">
        <v>25000</v>
      </c>
      <c r="G28" s="109">
        <f t="shared" si="0"/>
        <v>50000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s="111" customFormat="1" ht="12" customHeight="1">
      <c r="A29" s="105"/>
      <c r="B29" s="106" t="s">
        <v>86</v>
      </c>
      <c r="C29" s="107" t="s">
        <v>16</v>
      </c>
      <c r="D29" s="107">
        <v>2</v>
      </c>
      <c r="E29" s="107" t="s">
        <v>87</v>
      </c>
      <c r="F29" s="108">
        <v>25000</v>
      </c>
      <c r="G29" s="109">
        <f t="shared" si="0"/>
        <v>50000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</row>
    <row r="30" spans="1:255" s="111" customFormat="1" ht="12" customHeight="1">
      <c r="A30" s="105"/>
      <c r="B30" s="106" t="s">
        <v>88</v>
      </c>
      <c r="C30" s="107" t="s">
        <v>16</v>
      </c>
      <c r="D30" s="107">
        <v>1</v>
      </c>
      <c r="E30" s="107" t="s">
        <v>65</v>
      </c>
      <c r="F30" s="108">
        <v>25000</v>
      </c>
      <c r="G30" s="109">
        <f t="shared" si="0"/>
        <v>25000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</row>
    <row r="31" spans="1:255" s="111" customFormat="1" ht="12" customHeight="1">
      <c r="A31" s="105"/>
      <c r="B31" s="106" t="s">
        <v>89</v>
      </c>
      <c r="C31" s="107" t="s">
        <v>16</v>
      </c>
      <c r="D31" s="107">
        <v>1</v>
      </c>
      <c r="E31" s="107" t="s">
        <v>65</v>
      </c>
      <c r="F31" s="108">
        <v>25000</v>
      </c>
      <c r="G31" s="109">
        <f t="shared" si="0"/>
        <v>25000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</row>
    <row r="32" spans="1:255" s="111" customFormat="1" ht="12" customHeight="1">
      <c r="A32" s="105"/>
      <c r="B32" s="106" t="s">
        <v>90</v>
      </c>
      <c r="C32" s="107" t="s">
        <v>16</v>
      </c>
      <c r="D32" s="107">
        <v>4</v>
      </c>
      <c r="E32" s="107" t="s">
        <v>65</v>
      </c>
      <c r="F32" s="108">
        <v>25000</v>
      </c>
      <c r="G32" s="109">
        <f t="shared" si="0"/>
        <v>100000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</row>
    <row r="33" spans="1:255" s="111" customFormat="1" ht="12" customHeight="1">
      <c r="A33" s="105"/>
      <c r="B33" s="106" t="s">
        <v>91</v>
      </c>
      <c r="C33" s="107" t="s">
        <v>16</v>
      </c>
      <c r="D33" s="107">
        <v>1</v>
      </c>
      <c r="E33" s="107" t="s">
        <v>65</v>
      </c>
      <c r="F33" s="108">
        <v>25000</v>
      </c>
      <c r="G33" s="109">
        <f t="shared" ref="G33:G44" si="1">D33*F33</f>
        <v>25000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s="111" customFormat="1" ht="12" customHeight="1">
      <c r="A34" s="105"/>
      <c r="B34" s="106" t="s">
        <v>92</v>
      </c>
      <c r="C34" s="107" t="s">
        <v>16</v>
      </c>
      <c r="D34" s="107">
        <v>1</v>
      </c>
      <c r="E34" s="107" t="s">
        <v>87</v>
      </c>
      <c r="F34" s="108">
        <v>25000</v>
      </c>
      <c r="G34" s="109">
        <f t="shared" si="1"/>
        <v>25000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</row>
    <row r="35" spans="1:255" s="111" customFormat="1" ht="12" customHeight="1">
      <c r="A35" s="105"/>
      <c r="B35" s="106" t="s">
        <v>93</v>
      </c>
      <c r="C35" s="107" t="s">
        <v>16</v>
      </c>
      <c r="D35" s="107">
        <v>2</v>
      </c>
      <c r="E35" s="107" t="s">
        <v>87</v>
      </c>
      <c r="F35" s="108">
        <v>25000</v>
      </c>
      <c r="G35" s="109">
        <f t="shared" si="1"/>
        <v>50000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s="111" customFormat="1" ht="12" customHeight="1">
      <c r="A36" s="105"/>
      <c r="B36" s="106" t="s">
        <v>94</v>
      </c>
      <c r="C36" s="107" t="s">
        <v>16</v>
      </c>
      <c r="D36" s="107">
        <v>6</v>
      </c>
      <c r="E36" s="107" t="s">
        <v>87</v>
      </c>
      <c r="F36" s="108">
        <v>25000</v>
      </c>
      <c r="G36" s="109">
        <f t="shared" si="1"/>
        <v>150000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</row>
    <row r="37" spans="1:255" s="111" customFormat="1" ht="12" customHeight="1">
      <c r="A37" s="105"/>
      <c r="B37" s="106" t="s">
        <v>88</v>
      </c>
      <c r="C37" s="107" t="s">
        <v>16</v>
      </c>
      <c r="D37" s="107">
        <v>2</v>
      </c>
      <c r="E37" s="107" t="s">
        <v>87</v>
      </c>
      <c r="F37" s="108">
        <v>25000</v>
      </c>
      <c r="G37" s="109">
        <f t="shared" si="1"/>
        <v>50000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</row>
    <row r="38" spans="1:255" s="111" customFormat="1" ht="12" customHeight="1">
      <c r="A38" s="105"/>
      <c r="B38" s="106" t="s">
        <v>95</v>
      </c>
      <c r="C38" s="107" t="s">
        <v>16</v>
      </c>
      <c r="D38" s="107">
        <v>4</v>
      </c>
      <c r="E38" s="107" t="s">
        <v>87</v>
      </c>
      <c r="F38" s="108">
        <v>25000</v>
      </c>
      <c r="G38" s="109">
        <f t="shared" si="1"/>
        <v>100000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</row>
    <row r="39" spans="1:255" s="111" customFormat="1" ht="12" customHeight="1">
      <c r="A39" s="105"/>
      <c r="B39" s="106" t="s">
        <v>96</v>
      </c>
      <c r="C39" s="107" t="s">
        <v>16</v>
      </c>
      <c r="D39" s="107">
        <v>1</v>
      </c>
      <c r="E39" s="107" t="s">
        <v>97</v>
      </c>
      <c r="F39" s="108">
        <v>25000</v>
      </c>
      <c r="G39" s="109">
        <f t="shared" si="1"/>
        <v>25000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</row>
    <row r="40" spans="1:255" s="111" customFormat="1" ht="12" customHeight="1">
      <c r="A40" s="105"/>
      <c r="B40" s="106" t="s">
        <v>98</v>
      </c>
      <c r="C40" s="107" t="s">
        <v>16</v>
      </c>
      <c r="D40" s="107">
        <v>2</v>
      </c>
      <c r="E40" s="107" t="s">
        <v>97</v>
      </c>
      <c r="F40" s="108">
        <v>25000</v>
      </c>
      <c r="G40" s="109">
        <f t="shared" si="1"/>
        <v>50000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s="111" customFormat="1" ht="12" customHeight="1">
      <c r="A41" s="105"/>
      <c r="B41" s="106" t="s">
        <v>99</v>
      </c>
      <c r="C41" s="107" t="s">
        <v>16</v>
      </c>
      <c r="D41" s="107">
        <v>2</v>
      </c>
      <c r="E41" s="107" t="s">
        <v>97</v>
      </c>
      <c r="F41" s="108">
        <v>25000</v>
      </c>
      <c r="G41" s="109">
        <f t="shared" si="1"/>
        <v>50000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111" customFormat="1" ht="12" customHeight="1">
      <c r="A42" s="105"/>
      <c r="B42" s="106" t="s">
        <v>100</v>
      </c>
      <c r="C42" s="107" t="s">
        <v>16</v>
      </c>
      <c r="D42" s="107">
        <v>4</v>
      </c>
      <c r="E42" s="107" t="s">
        <v>97</v>
      </c>
      <c r="F42" s="108">
        <v>25000</v>
      </c>
      <c r="G42" s="109">
        <f t="shared" si="1"/>
        <v>100000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s="111" customFormat="1" ht="12" customHeight="1">
      <c r="A43" s="105"/>
      <c r="B43" s="106" t="s">
        <v>101</v>
      </c>
      <c r="C43" s="107" t="s">
        <v>16</v>
      </c>
      <c r="D43" s="107">
        <v>3</v>
      </c>
      <c r="E43" s="107" t="s">
        <v>102</v>
      </c>
      <c r="F43" s="108">
        <v>25000</v>
      </c>
      <c r="G43" s="109">
        <f t="shared" si="1"/>
        <v>75000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</row>
    <row r="44" spans="1:255" s="111" customFormat="1" ht="12" customHeight="1">
      <c r="A44" s="105"/>
      <c r="B44" s="106" t="s">
        <v>103</v>
      </c>
      <c r="C44" s="107" t="s">
        <v>16</v>
      </c>
      <c r="D44" s="107">
        <v>2</v>
      </c>
      <c r="E44" s="107" t="s">
        <v>102</v>
      </c>
      <c r="F44" s="108">
        <v>25000</v>
      </c>
      <c r="G44" s="109">
        <f t="shared" si="1"/>
        <v>50000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</row>
    <row r="45" spans="1:255" s="111" customFormat="1" ht="12" customHeight="1">
      <c r="A45" s="105"/>
      <c r="B45" s="106" t="s">
        <v>104</v>
      </c>
      <c r="C45" s="107" t="s">
        <v>16</v>
      </c>
      <c r="D45" s="107">
        <v>2</v>
      </c>
      <c r="E45" s="107" t="s">
        <v>97</v>
      </c>
      <c r="F45" s="108">
        <v>25000</v>
      </c>
      <c r="G45" s="109">
        <f t="shared" ref="G45:G50" si="2">D45*F45</f>
        <v>50000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s="111" customFormat="1" ht="12" customHeight="1">
      <c r="A46" s="105"/>
      <c r="B46" s="106" t="s">
        <v>105</v>
      </c>
      <c r="C46" s="107" t="s">
        <v>16</v>
      </c>
      <c r="D46" s="107">
        <v>1</v>
      </c>
      <c r="E46" s="107" t="s">
        <v>102</v>
      </c>
      <c r="F46" s="108">
        <v>25000</v>
      </c>
      <c r="G46" s="109">
        <f t="shared" si="2"/>
        <v>25000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</row>
    <row r="47" spans="1:255" s="111" customFormat="1" ht="12" customHeight="1">
      <c r="A47" s="105"/>
      <c r="B47" s="106" t="s">
        <v>100</v>
      </c>
      <c r="C47" s="107" t="s">
        <v>16</v>
      </c>
      <c r="D47" s="107">
        <v>4</v>
      </c>
      <c r="E47" s="107" t="s">
        <v>102</v>
      </c>
      <c r="F47" s="108">
        <v>25000</v>
      </c>
      <c r="G47" s="109">
        <f t="shared" si="2"/>
        <v>100000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s="111" customFormat="1" ht="12" customHeight="1">
      <c r="A48" s="105"/>
      <c r="B48" s="106" t="s">
        <v>106</v>
      </c>
      <c r="C48" s="107" t="s">
        <v>16</v>
      </c>
      <c r="D48" s="107">
        <v>2</v>
      </c>
      <c r="E48" s="107" t="s">
        <v>107</v>
      </c>
      <c r="F48" s="108">
        <v>25000</v>
      </c>
      <c r="G48" s="109">
        <f t="shared" si="2"/>
        <v>50000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</row>
    <row r="49" spans="1:255" s="111" customFormat="1" ht="12" customHeight="1">
      <c r="A49" s="105"/>
      <c r="B49" s="106" t="s">
        <v>108</v>
      </c>
      <c r="C49" s="107" t="s">
        <v>16</v>
      </c>
      <c r="D49" s="107">
        <v>2</v>
      </c>
      <c r="E49" s="107" t="s">
        <v>109</v>
      </c>
      <c r="F49" s="108">
        <v>25000</v>
      </c>
      <c r="G49" s="109">
        <f t="shared" si="2"/>
        <v>50000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</row>
    <row r="50" spans="1:255" s="111" customFormat="1" ht="12" customHeight="1">
      <c r="A50" s="105"/>
      <c r="B50" s="106" t="s">
        <v>100</v>
      </c>
      <c r="C50" s="107" t="s">
        <v>16</v>
      </c>
      <c r="D50" s="107">
        <v>4</v>
      </c>
      <c r="E50" s="107" t="s">
        <v>107</v>
      </c>
      <c r="F50" s="108">
        <v>25000</v>
      </c>
      <c r="G50" s="109">
        <f t="shared" si="2"/>
        <v>100000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</row>
    <row r="51" spans="1:255" s="111" customFormat="1" ht="12" customHeight="1">
      <c r="A51" s="105"/>
      <c r="B51" s="106" t="s">
        <v>100</v>
      </c>
      <c r="C51" s="107" t="s">
        <v>16</v>
      </c>
      <c r="D51" s="107">
        <v>3</v>
      </c>
      <c r="E51" s="107" t="s">
        <v>109</v>
      </c>
      <c r="F51" s="108">
        <v>25000</v>
      </c>
      <c r="G51" s="109">
        <f t="shared" ref="G51:G53" si="3">D51*F51</f>
        <v>75000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</row>
    <row r="52" spans="1:255" s="111" customFormat="1" ht="12" customHeight="1">
      <c r="A52" s="105"/>
      <c r="B52" s="106" t="s">
        <v>95</v>
      </c>
      <c r="C52" s="107" t="s">
        <v>16</v>
      </c>
      <c r="D52" s="107">
        <v>2</v>
      </c>
      <c r="E52" s="107" t="s">
        <v>110</v>
      </c>
      <c r="F52" s="108">
        <v>25000</v>
      </c>
      <c r="G52" s="109">
        <f t="shared" si="3"/>
        <v>50000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</row>
    <row r="53" spans="1:255" s="111" customFormat="1" ht="12" customHeight="1">
      <c r="A53" s="105"/>
      <c r="B53" s="106" t="s">
        <v>68</v>
      </c>
      <c r="C53" s="107" t="s">
        <v>16</v>
      </c>
      <c r="D53" s="107">
        <v>230</v>
      </c>
      <c r="E53" s="107" t="s">
        <v>111</v>
      </c>
      <c r="F53" s="108">
        <v>25000</v>
      </c>
      <c r="G53" s="109">
        <f t="shared" si="3"/>
        <v>5750000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</row>
    <row r="54" spans="1:255" ht="11.25" customHeight="1">
      <c r="B54" s="16" t="s">
        <v>17</v>
      </c>
      <c r="C54" s="17"/>
      <c r="D54" s="17"/>
      <c r="E54" s="17"/>
      <c r="F54" s="18"/>
      <c r="G54" s="19">
        <f>SUM(G21:G53)</f>
        <v>8860000</v>
      </c>
    </row>
    <row r="55" spans="1:255" ht="15.75" customHeight="1">
      <c r="A55" s="5"/>
      <c r="B55" s="115"/>
      <c r="C55" s="14"/>
      <c r="D55" s="14"/>
      <c r="E55" s="14"/>
      <c r="F55" s="15"/>
      <c r="G55" s="15"/>
      <c r="K55" s="67"/>
    </row>
    <row r="56" spans="1:255" ht="12" customHeight="1">
      <c r="A56" s="5"/>
      <c r="B56" s="83" t="s">
        <v>18</v>
      </c>
      <c r="C56" s="84"/>
      <c r="D56" s="85"/>
      <c r="E56" s="85"/>
      <c r="F56" s="86"/>
      <c r="G56" s="87"/>
    </row>
    <row r="57" spans="1:255" ht="24" customHeight="1">
      <c r="A57" s="5"/>
      <c r="B57" s="88" t="s">
        <v>10</v>
      </c>
      <c r="C57" s="89" t="s">
        <v>11</v>
      </c>
      <c r="D57" s="89" t="s">
        <v>12</v>
      </c>
      <c r="E57" s="88" t="s">
        <v>13</v>
      </c>
      <c r="F57" s="89" t="s">
        <v>14</v>
      </c>
      <c r="G57" s="88" t="s">
        <v>15</v>
      </c>
    </row>
    <row r="58" spans="1:255" s="78" customFormat="1" ht="12" customHeight="1">
      <c r="A58" s="74"/>
      <c r="B58" s="90"/>
      <c r="C58" s="91"/>
      <c r="D58" s="91"/>
      <c r="E58" s="91"/>
      <c r="F58" s="92"/>
      <c r="G58" s="93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ht="11.25" customHeight="1">
      <c r="B59" s="16" t="s">
        <v>19</v>
      </c>
      <c r="C59" s="17"/>
      <c r="D59" s="17"/>
      <c r="E59" s="17"/>
      <c r="F59" s="18"/>
      <c r="G59" s="19">
        <f>SUM(G58)</f>
        <v>0</v>
      </c>
    </row>
    <row r="60" spans="1:255" ht="15.75" customHeight="1">
      <c r="A60" s="5"/>
      <c r="B60" s="13"/>
      <c r="C60" s="14"/>
      <c r="D60" s="14"/>
      <c r="E60" s="14"/>
      <c r="F60" s="15"/>
      <c r="G60" s="15"/>
      <c r="K60" s="67"/>
    </row>
    <row r="61" spans="1:255" ht="12" customHeight="1">
      <c r="A61" s="5"/>
      <c r="B61" s="83" t="s">
        <v>20</v>
      </c>
      <c r="C61" s="84"/>
      <c r="D61" s="85"/>
      <c r="E61" s="85"/>
      <c r="F61" s="86"/>
      <c r="G61" s="87"/>
    </row>
    <row r="62" spans="1:255" ht="24" customHeight="1">
      <c r="A62" s="5"/>
      <c r="B62" s="88" t="s">
        <v>10</v>
      </c>
      <c r="C62" s="89" t="s">
        <v>11</v>
      </c>
      <c r="D62" s="89" t="s">
        <v>12</v>
      </c>
      <c r="E62" s="88" t="s">
        <v>13</v>
      </c>
      <c r="F62" s="89" t="s">
        <v>14</v>
      </c>
      <c r="G62" s="88" t="s">
        <v>15</v>
      </c>
    </row>
    <row r="63" spans="1:255" s="111" customFormat="1" ht="12" customHeight="1">
      <c r="A63" s="105"/>
      <c r="B63" s="106"/>
      <c r="C63" s="107"/>
      <c r="D63" s="107"/>
      <c r="E63" s="107"/>
      <c r="F63" s="108"/>
      <c r="G63" s="109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</row>
    <row r="64" spans="1:255" ht="12" customHeight="1">
      <c r="A64" s="33"/>
      <c r="B64" s="68" t="s">
        <v>21</v>
      </c>
      <c r="C64" s="69"/>
      <c r="D64" s="69"/>
      <c r="E64" s="69"/>
      <c r="F64" s="70"/>
      <c r="G64" s="71">
        <f>SUM(G63:G63)</f>
        <v>0</v>
      </c>
    </row>
    <row r="65" spans="1:255" ht="12" customHeight="1">
      <c r="A65" s="33"/>
      <c r="B65" s="115"/>
      <c r="C65" s="14"/>
      <c r="D65" s="14"/>
      <c r="E65" s="14"/>
      <c r="F65" s="15"/>
      <c r="G65" s="15"/>
    </row>
    <row r="66" spans="1:255" ht="12" customHeight="1">
      <c r="A66" s="5"/>
      <c r="B66" s="83" t="s">
        <v>22</v>
      </c>
      <c r="C66" s="84"/>
      <c r="D66" s="85"/>
      <c r="E66" s="85"/>
      <c r="F66" s="86"/>
      <c r="G66" s="87"/>
    </row>
    <row r="67" spans="1:255" ht="24" customHeight="1">
      <c r="A67" s="5"/>
      <c r="B67" s="88" t="s">
        <v>23</v>
      </c>
      <c r="C67" s="89" t="s">
        <v>24</v>
      </c>
      <c r="D67" s="89" t="s">
        <v>25</v>
      </c>
      <c r="E67" s="88" t="s">
        <v>13</v>
      </c>
      <c r="F67" s="89" t="s">
        <v>14</v>
      </c>
      <c r="G67" s="88" t="s">
        <v>15</v>
      </c>
    </row>
    <row r="68" spans="1:255" s="111" customFormat="1" ht="12" customHeight="1">
      <c r="A68" s="105"/>
      <c r="B68" s="112" t="s">
        <v>63</v>
      </c>
      <c r="C68" s="107"/>
      <c r="D68" s="107"/>
      <c r="E68" s="107"/>
      <c r="F68" s="108"/>
      <c r="G68" s="109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</row>
    <row r="69" spans="1:255" s="111" customFormat="1" ht="12" customHeight="1">
      <c r="A69" s="105"/>
      <c r="B69" s="106" t="s">
        <v>112</v>
      </c>
      <c r="C69" s="107" t="s">
        <v>114</v>
      </c>
      <c r="D69" s="107">
        <v>200</v>
      </c>
      <c r="E69" s="107" t="s">
        <v>113</v>
      </c>
      <c r="F69" s="108">
        <v>1280</v>
      </c>
      <c r="G69" s="109">
        <f t="shared" ref="G69:G85" si="4">+D69*F69</f>
        <v>256000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</row>
    <row r="70" spans="1:255" s="111" customFormat="1" ht="12" customHeight="1">
      <c r="A70" s="105"/>
      <c r="B70" s="106" t="s">
        <v>64</v>
      </c>
      <c r="C70" s="107" t="s">
        <v>114</v>
      </c>
      <c r="D70" s="107">
        <v>250</v>
      </c>
      <c r="E70" s="107" t="s">
        <v>115</v>
      </c>
      <c r="F70" s="108">
        <v>1100</v>
      </c>
      <c r="G70" s="109">
        <f t="shared" si="4"/>
        <v>275000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</row>
    <row r="71" spans="1:255" s="111" customFormat="1" ht="12" customHeight="1">
      <c r="A71" s="105"/>
      <c r="B71" s="106" t="s">
        <v>116</v>
      </c>
      <c r="C71" s="107" t="s">
        <v>114</v>
      </c>
      <c r="D71" s="107">
        <v>150</v>
      </c>
      <c r="E71" s="107" t="s">
        <v>117</v>
      </c>
      <c r="F71" s="108">
        <v>1300</v>
      </c>
      <c r="G71" s="109">
        <f t="shared" si="4"/>
        <v>195000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</row>
    <row r="72" spans="1:255" s="111" customFormat="1" ht="12" customHeight="1">
      <c r="A72" s="105"/>
      <c r="B72" s="106" t="s">
        <v>118</v>
      </c>
      <c r="C72" s="107" t="s">
        <v>114</v>
      </c>
      <c r="D72" s="107">
        <v>200</v>
      </c>
      <c r="E72" s="107" t="s">
        <v>119</v>
      </c>
      <c r="F72" s="108">
        <v>1480</v>
      </c>
      <c r="G72" s="109">
        <f t="shared" si="4"/>
        <v>296000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</row>
    <row r="73" spans="1:255" s="111" customFormat="1" ht="12" customHeight="1">
      <c r="A73" s="105"/>
      <c r="B73" s="106" t="s">
        <v>120</v>
      </c>
      <c r="C73" s="107" t="s">
        <v>140</v>
      </c>
      <c r="D73" s="107">
        <v>2</v>
      </c>
      <c r="E73" s="107" t="s">
        <v>121</v>
      </c>
      <c r="F73" s="108">
        <v>21000</v>
      </c>
      <c r="G73" s="109">
        <f t="shared" si="4"/>
        <v>42000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</row>
    <row r="74" spans="1:255" s="111" customFormat="1" ht="12" customHeight="1">
      <c r="A74" s="105"/>
      <c r="B74" s="106" t="s">
        <v>122</v>
      </c>
      <c r="C74" s="107" t="s">
        <v>140</v>
      </c>
      <c r="D74" s="107">
        <v>1</v>
      </c>
      <c r="E74" s="107" t="s">
        <v>121</v>
      </c>
      <c r="F74" s="108">
        <v>15500</v>
      </c>
      <c r="G74" s="109">
        <f t="shared" si="4"/>
        <v>15500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</row>
    <row r="75" spans="1:255" s="111" customFormat="1" ht="12" customHeight="1">
      <c r="A75" s="105"/>
      <c r="B75" s="106" t="s">
        <v>123</v>
      </c>
      <c r="C75" s="107" t="s">
        <v>140</v>
      </c>
      <c r="D75" s="107">
        <v>2</v>
      </c>
      <c r="E75" s="107" t="s">
        <v>124</v>
      </c>
      <c r="F75" s="108">
        <v>14700</v>
      </c>
      <c r="G75" s="109">
        <f t="shared" si="4"/>
        <v>29400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</row>
    <row r="76" spans="1:255" s="111" customFormat="1" ht="12" customHeight="1">
      <c r="A76" s="105"/>
      <c r="B76" s="112" t="s">
        <v>125</v>
      </c>
      <c r="C76" s="107"/>
      <c r="D76" s="107"/>
      <c r="E76" s="107"/>
      <c r="F76" s="108"/>
      <c r="G76" s="109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</row>
    <row r="77" spans="1:255" s="111" customFormat="1" ht="12" customHeight="1">
      <c r="A77" s="105"/>
      <c r="B77" s="106" t="s">
        <v>126</v>
      </c>
      <c r="C77" s="107" t="s">
        <v>114</v>
      </c>
      <c r="D77" s="107">
        <v>2</v>
      </c>
      <c r="E77" s="107" t="s">
        <v>127</v>
      </c>
      <c r="F77" s="108">
        <v>10500</v>
      </c>
      <c r="G77" s="109">
        <f t="shared" si="4"/>
        <v>21000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</row>
    <row r="78" spans="1:255" s="111" customFormat="1" ht="12" customHeight="1">
      <c r="A78" s="105"/>
      <c r="B78" s="112" t="s">
        <v>128</v>
      </c>
      <c r="C78" s="107"/>
      <c r="D78" s="107"/>
      <c r="E78" s="107"/>
      <c r="F78" s="108"/>
      <c r="G78" s="109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</row>
    <row r="79" spans="1:255" s="111" customFormat="1" ht="12" customHeight="1">
      <c r="A79" s="105"/>
      <c r="B79" s="106" t="s">
        <v>129</v>
      </c>
      <c r="C79" s="107" t="s">
        <v>140</v>
      </c>
      <c r="D79" s="107">
        <v>2</v>
      </c>
      <c r="E79" s="107" t="s">
        <v>77</v>
      </c>
      <c r="F79" s="108">
        <v>13000</v>
      </c>
      <c r="G79" s="109">
        <f t="shared" si="4"/>
        <v>26000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</row>
    <row r="80" spans="1:255" s="111" customFormat="1" ht="12" customHeight="1">
      <c r="A80" s="105"/>
      <c r="B80" s="106" t="s">
        <v>130</v>
      </c>
      <c r="C80" s="107" t="s">
        <v>140</v>
      </c>
      <c r="D80" s="107">
        <v>5</v>
      </c>
      <c r="E80" s="107" t="s">
        <v>131</v>
      </c>
      <c r="F80" s="108">
        <v>16000</v>
      </c>
      <c r="G80" s="109">
        <f t="shared" si="4"/>
        <v>80000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</row>
    <row r="81" spans="1:255" s="111" customFormat="1" ht="12" customHeight="1">
      <c r="A81" s="105"/>
      <c r="B81" s="106" t="s">
        <v>132</v>
      </c>
      <c r="C81" s="107" t="s">
        <v>140</v>
      </c>
      <c r="D81" s="107">
        <v>2</v>
      </c>
      <c r="E81" s="107" t="s">
        <v>131</v>
      </c>
      <c r="F81" s="108">
        <v>36000</v>
      </c>
      <c r="G81" s="109">
        <f t="shared" si="4"/>
        <v>72000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  <c r="HE81" s="110"/>
      <c r="HF81" s="110"/>
      <c r="HG81" s="110"/>
      <c r="HH81" s="110"/>
      <c r="HI81" s="110"/>
      <c r="HJ81" s="110"/>
      <c r="HK81" s="110"/>
      <c r="HL81" s="110"/>
      <c r="HM81" s="110"/>
      <c r="HN81" s="110"/>
      <c r="HO81" s="110"/>
      <c r="HP81" s="110"/>
      <c r="HQ81" s="110"/>
      <c r="HR81" s="110"/>
      <c r="HS81" s="110"/>
      <c r="HT81" s="110"/>
      <c r="HU81" s="110"/>
      <c r="HV81" s="110"/>
      <c r="HW81" s="110"/>
      <c r="HX81" s="110"/>
      <c r="HY81" s="110"/>
      <c r="HZ81" s="110"/>
      <c r="IA81" s="110"/>
      <c r="IB81" s="110"/>
      <c r="IC81" s="110"/>
      <c r="ID81" s="110"/>
      <c r="IE81" s="110"/>
      <c r="IF81" s="110"/>
      <c r="IG81" s="110"/>
      <c r="IH81" s="110"/>
      <c r="II81" s="110"/>
      <c r="IJ81" s="110"/>
      <c r="IK81" s="110"/>
      <c r="IL81" s="110"/>
      <c r="IM81" s="110"/>
      <c r="IN81" s="110"/>
      <c r="IO81" s="110"/>
      <c r="IP81" s="110"/>
      <c r="IQ81" s="110"/>
      <c r="IR81" s="110"/>
      <c r="IS81" s="110"/>
      <c r="IT81" s="110"/>
      <c r="IU81" s="110"/>
    </row>
    <row r="82" spans="1:255" s="111" customFormat="1" ht="12" customHeight="1">
      <c r="A82" s="105"/>
      <c r="B82" s="112" t="s">
        <v>133</v>
      </c>
      <c r="C82" s="107"/>
      <c r="D82" s="107"/>
      <c r="E82" s="107"/>
      <c r="F82" s="108"/>
      <c r="G82" s="109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  <c r="HT82" s="110"/>
      <c r="HU82" s="110"/>
      <c r="HV82" s="110"/>
      <c r="HW82" s="110"/>
      <c r="HX82" s="110"/>
      <c r="HY82" s="110"/>
      <c r="HZ82" s="110"/>
      <c r="IA82" s="110"/>
      <c r="IB82" s="110"/>
      <c r="IC82" s="110"/>
      <c r="ID82" s="110"/>
      <c r="IE82" s="110"/>
      <c r="IF82" s="110"/>
      <c r="IG82" s="110"/>
      <c r="IH82" s="110"/>
      <c r="II82" s="110"/>
      <c r="IJ82" s="110"/>
      <c r="IK82" s="110"/>
      <c r="IL82" s="110"/>
      <c r="IM82" s="110"/>
      <c r="IN82" s="110"/>
      <c r="IO82" s="110"/>
      <c r="IP82" s="110"/>
      <c r="IQ82" s="110"/>
      <c r="IR82" s="110"/>
      <c r="IS82" s="110"/>
      <c r="IT82" s="110"/>
      <c r="IU82" s="110"/>
    </row>
    <row r="83" spans="1:255" s="111" customFormat="1" ht="12" customHeight="1">
      <c r="A83" s="105"/>
      <c r="B83" s="106" t="s">
        <v>134</v>
      </c>
      <c r="C83" s="107" t="s">
        <v>114</v>
      </c>
      <c r="D83" s="107">
        <v>1</v>
      </c>
      <c r="E83" s="107" t="s">
        <v>135</v>
      </c>
      <c r="F83" s="108">
        <v>74000</v>
      </c>
      <c r="G83" s="109">
        <f t="shared" si="4"/>
        <v>74000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0"/>
      <c r="IU83" s="110"/>
    </row>
    <row r="84" spans="1:255" s="111" customFormat="1" ht="12" customHeight="1">
      <c r="A84" s="105"/>
      <c r="B84" s="106" t="s">
        <v>136</v>
      </c>
      <c r="C84" s="107" t="s">
        <v>137</v>
      </c>
      <c r="D84" s="107">
        <v>2</v>
      </c>
      <c r="E84" s="107" t="s">
        <v>138</v>
      </c>
      <c r="F84" s="108">
        <v>75800</v>
      </c>
      <c r="G84" s="109">
        <f t="shared" si="4"/>
        <v>151600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</row>
    <row r="85" spans="1:255" s="111" customFormat="1" ht="12" customHeight="1">
      <c r="A85" s="105"/>
      <c r="B85" s="106" t="s">
        <v>139</v>
      </c>
      <c r="C85" s="107" t="s">
        <v>140</v>
      </c>
      <c r="D85" s="107">
        <v>1</v>
      </c>
      <c r="E85" s="107" t="s">
        <v>67</v>
      </c>
      <c r="F85" s="108">
        <v>17800</v>
      </c>
      <c r="G85" s="109">
        <f t="shared" si="4"/>
        <v>17800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R85" s="110"/>
      <c r="IS85" s="110"/>
      <c r="IT85" s="110"/>
      <c r="IU85" s="110"/>
    </row>
    <row r="86" spans="1:255" ht="11.25" customHeight="1">
      <c r="B86" s="16" t="s">
        <v>26</v>
      </c>
      <c r="C86" s="17"/>
      <c r="D86" s="17"/>
      <c r="E86" s="17"/>
      <c r="F86" s="18"/>
      <c r="G86" s="19">
        <f>SUM(G68:G85)</f>
        <v>1551300</v>
      </c>
    </row>
    <row r="87" spans="1:255" ht="11.25" customHeight="1">
      <c r="B87" s="115"/>
      <c r="C87" s="14"/>
      <c r="D87" s="14"/>
      <c r="E87" s="20"/>
      <c r="F87" s="15"/>
      <c r="G87" s="15"/>
    </row>
    <row r="88" spans="1:255" ht="12" customHeight="1">
      <c r="A88" s="5"/>
      <c r="B88" s="83" t="s">
        <v>27</v>
      </c>
      <c r="C88" s="84"/>
      <c r="D88" s="85"/>
      <c r="E88" s="85"/>
      <c r="F88" s="86"/>
      <c r="G88" s="87"/>
    </row>
    <row r="89" spans="1:255" ht="24" customHeight="1">
      <c r="A89" s="5"/>
      <c r="B89" s="88" t="s">
        <v>28</v>
      </c>
      <c r="C89" s="89" t="s">
        <v>24</v>
      </c>
      <c r="D89" s="89" t="s">
        <v>25</v>
      </c>
      <c r="E89" s="88" t="s">
        <v>13</v>
      </c>
      <c r="F89" s="89" t="s">
        <v>14</v>
      </c>
      <c r="G89" s="88" t="s">
        <v>15</v>
      </c>
    </row>
    <row r="90" spans="1:255" s="111" customFormat="1" ht="12" customHeight="1">
      <c r="A90" s="105"/>
      <c r="B90" s="106" t="s">
        <v>141</v>
      </c>
      <c r="C90" s="107" t="s">
        <v>142</v>
      </c>
      <c r="D90" s="107">
        <v>25</v>
      </c>
      <c r="E90" s="107" t="s">
        <v>73</v>
      </c>
      <c r="F90" s="108">
        <v>15000</v>
      </c>
      <c r="G90" s="109">
        <f t="shared" ref="G90" si="5">+F90*D90</f>
        <v>375000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  <c r="II90" s="110"/>
      <c r="IJ90" s="110"/>
      <c r="IK90" s="110"/>
      <c r="IL90" s="110"/>
      <c r="IM90" s="110"/>
      <c r="IN90" s="110"/>
      <c r="IO90" s="110"/>
      <c r="IP90" s="110"/>
      <c r="IQ90" s="110"/>
      <c r="IR90" s="110"/>
      <c r="IS90" s="110"/>
      <c r="IT90" s="110"/>
      <c r="IU90" s="110"/>
    </row>
    <row r="91" spans="1:255" ht="11.25" customHeight="1">
      <c r="B91" s="16" t="s">
        <v>29</v>
      </c>
      <c r="C91" s="17"/>
      <c r="D91" s="17"/>
      <c r="E91" s="17"/>
      <c r="F91" s="18"/>
      <c r="G91" s="19">
        <f>SUM(G90:G90)</f>
        <v>375000</v>
      </c>
    </row>
    <row r="92" spans="1:255" ht="11.25" customHeight="1">
      <c r="B92" s="36"/>
      <c r="C92" s="36"/>
      <c r="D92" s="36"/>
      <c r="E92" s="36"/>
      <c r="F92" s="37"/>
      <c r="G92" s="37"/>
    </row>
    <row r="93" spans="1:255" ht="11.25" customHeight="1">
      <c r="B93" s="38" t="s">
        <v>30</v>
      </c>
      <c r="C93" s="39"/>
      <c r="D93" s="39"/>
      <c r="E93" s="39"/>
      <c r="F93" s="39"/>
      <c r="G93" s="40">
        <f>G54+G59+G64+G86+G91</f>
        <v>10786300</v>
      </c>
    </row>
    <row r="94" spans="1:255" ht="11.25" customHeight="1">
      <c r="B94" s="41" t="s">
        <v>31</v>
      </c>
      <c r="C94" s="22"/>
      <c r="D94" s="22"/>
      <c r="E94" s="22"/>
      <c r="F94" s="22"/>
      <c r="G94" s="42">
        <f>G93*0.05</f>
        <v>539315</v>
      </c>
    </row>
    <row r="95" spans="1:255" ht="11.25" customHeight="1">
      <c r="B95" s="43" t="s">
        <v>32</v>
      </c>
      <c r="C95" s="21"/>
      <c r="D95" s="21"/>
      <c r="E95" s="21"/>
      <c r="F95" s="21"/>
      <c r="G95" s="44">
        <f>G94+G93</f>
        <v>11325615</v>
      </c>
    </row>
    <row r="96" spans="1:255" ht="11.25" customHeight="1">
      <c r="B96" s="41" t="s">
        <v>33</v>
      </c>
      <c r="C96" s="22"/>
      <c r="D96" s="22"/>
      <c r="E96" s="22"/>
      <c r="F96" s="22"/>
      <c r="G96" s="42">
        <f>G12</f>
        <v>16100000</v>
      </c>
    </row>
    <row r="97" spans="1:255" ht="11.25" customHeight="1">
      <c r="B97" s="45" t="s">
        <v>34</v>
      </c>
      <c r="C97" s="46"/>
      <c r="D97" s="46"/>
      <c r="E97" s="46"/>
      <c r="F97" s="46"/>
      <c r="G97" s="47">
        <f>G96-G95</f>
        <v>4774385</v>
      </c>
    </row>
    <row r="98" spans="1:255" ht="11.25" customHeight="1">
      <c r="B98" s="34" t="s">
        <v>35</v>
      </c>
      <c r="C98" s="35"/>
      <c r="D98" s="35"/>
      <c r="E98" s="35"/>
      <c r="F98" s="35"/>
      <c r="G98" s="30"/>
    </row>
    <row r="99" spans="1:255" ht="11.25" customHeight="1" thickBot="1">
      <c r="B99" s="48"/>
      <c r="C99" s="35"/>
      <c r="D99" s="35"/>
      <c r="E99" s="35"/>
      <c r="F99" s="35"/>
      <c r="G99" s="30"/>
    </row>
    <row r="100" spans="1:255" s="97" customFormat="1" ht="12" customHeight="1">
      <c r="A100" s="94"/>
      <c r="B100" s="60" t="s">
        <v>36</v>
      </c>
      <c r="C100" s="95"/>
      <c r="D100" s="95"/>
      <c r="E100" s="95"/>
      <c r="F100" s="95"/>
      <c r="G100" s="96"/>
    </row>
    <row r="101" spans="1:255" s="97" customFormat="1" ht="12" customHeight="1">
      <c r="A101" s="94"/>
      <c r="B101" s="116" t="s">
        <v>37</v>
      </c>
      <c r="C101" s="98"/>
      <c r="D101" s="98"/>
      <c r="E101" s="98"/>
      <c r="F101" s="98"/>
      <c r="G101" s="99"/>
    </row>
    <row r="102" spans="1:255" s="97" customFormat="1" ht="12" customHeight="1">
      <c r="B102" s="116" t="s">
        <v>57</v>
      </c>
      <c r="C102" s="98"/>
      <c r="D102" s="98"/>
      <c r="E102" s="98"/>
      <c r="F102" s="98"/>
      <c r="G102" s="99"/>
    </row>
    <row r="103" spans="1:255" s="97" customFormat="1" ht="12" customHeight="1">
      <c r="B103" s="116" t="s">
        <v>69</v>
      </c>
      <c r="C103" s="98"/>
      <c r="D103" s="98"/>
      <c r="E103" s="98"/>
      <c r="F103" s="98"/>
      <c r="G103" s="99"/>
    </row>
    <row r="104" spans="1:255" s="97" customFormat="1" ht="12" customHeight="1">
      <c r="B104" s="116" t="s">
        <v>38</v>
      </c>
      <c r="C104" s="98"/>
      <c r="D104" s="98"/>
      <c r="E104" s="98"/>
      <c r="F104" s="98"/>
      <c r="G104" s="99"/>
    </row>
    <row r="105" spans="1:255" s="97" customFormat="1" ht="12" customHeight="1">
      <c r="B105" s="116" t="s">
        <v>39</v>
      </c>
      <c r="C105" s="98"/>
      <c r="D105" s="98"/>
      <c r="E105" s="98"/>
      <c r="F105" s="98"/>
      <c r="G105" s="99"/>
    </row>
    <row r="106" spans="1:255" s="97" customFormat="1" ht="12" customHeight="1" thickBot="1">
      <c r="B106" s="117" t="s">
        <v>40</v>
      </c>
      <c r="C106" s="100"/>
      <c r="D106" s="100"/>
      <c r="E106" s="100"/>
      <c r="F106" s="100"/>
      <c r="G106" s="101"/>
    </row>
    <row r="107" spans="1:255" s="104" customFormat="1" ht="9">
      <c r="A107" s="102"/>
      <c r="B107" s="58"/>
      <c r="C107" s="32"/>
      <c r="D107" s="32"/>
      <c r="E107" s="32"/>
      <c r="F107" s="32"/>
      <c r="G107" s="103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  <c r="HD107" s="102"/>
      <c r="HE107" s="102"/>
      <c r="HF107" s="102"/>
      <c r="HG107" s="102"/>
      <c r="HH107" s="102"/>
      <c r="HI107" s="102"/>
      <c r="HJ107" s="102"/>
      <c r="HK107" s="102"/>
      <c r="HL107" s="102"/>
      <c r="HM107" s="102"/>
      <c r="HN107" s="102"/>
      <c r="HO107" s="102"/>
      <c r="HP107" s="102"/>
      <c r="HQ107" s="102"/>
      <c r="HR107" s="102"/>
      <c r="HS107" s="102"/>
      <c r="HT107" s="102"/>
      <c r="HU107" s="102"/>
      <c r="HV107" s="102"/>
      <c r="HW107" s="102"/>
      <c r="HX107" s="102"/>
      <c r="HY107" s="102"/>
      <c r="HZ107" s="102"/>
      <c r="IA107" s="102"/>
      <c r="IB107" s="102"/>
      <c r="IC107" s="102"/>
      <c r="ID107" s="102"/>
      <c r="IE107" s="102"/>
      <c r="IF107" s="102"/>
      <c r="IG107" s="102"/>
      <c r="IH107" s="102"/>
      <c r="II107" s="102"/>
      <c r="IJ107" s="102"/>
      <c r="IK107" s="102"/>
      <c r="IL107" s="102"/>
      <c r="IM107" s="102"/>
      <c r="IN107" s="102"/>
      <c r="IO107" s="102"/>
      <c r="IP107" s="102"/>
      <c r="IQ107" s="102"/>
      <c r="IR107" s="102"/>
      <c r="IS107" s="102"/>
      <c r="IT107" s="102"/>
      <c r="IU107" s="102"/>
    </row>
    <row r="108" spans="1:255" ht="11.25" customHeight="1" thickBot="1">
      <c r="B108" s="124" t="s">
        <v>41</v>
      </c>
      <c r="C108" s="125"/>
      <c r="D108" s="57"/>
      <c r="E108" s="23"/>
      <c r="F108" s="23"/>
      <c r="G108" s="30"/>
    </row>
    <row r="109" spans="1:255" ht="11.25" customHeight="1">
      <c r="B109" s="50" t="s">
        <v>28</v>
      </c>
      <c r="C109" s="24" t="s">
        <v>42</v>
      </c>
      <c r="D109" s="51" t="s">
        <v>43</v>
      </c>
      <c r="E109" s="23"/>
      <c r="F109" s="23"/>
      <c r="G109" s="30"/>
    </row>
    <row r="110" spans="1:255" ht="11.25" customHeight="1">
      <c r="B110" s="52" t="s">
        <v>44</v>
      </c>
      <c r="C110" s="25">
        <f>+G54</f>
        <v>8860000</v>
      </c>
      <c r="D110" s="53">
        <f>(C110/C116)</f>
        <v>0.78229747347053558</v>
      </c>
      <c r="E110" s="23"/>
      <c r="F110" s="23"/>
      <c r="G110" s="30"/>
    </row>
    <row r="111" spans="1:255" ht="11.25" customHeight="1">
      <c r="B111" s="52" t="s">
        <v>45</v>
      </c>
      <c r="C111" s="26">
        <v>0</v>
      </c>
      <c r="D111" s="53">
        <v>0</v>
      </c>
      <c r="E111" s="23"/>
      <c r="F111" s="23"/>
      <c r="G111" s="30"/>
    </row>
    <row r="112" spans="1:255" ht="11.25" customHeight="1">
      <c r="B112" s="52" t="s">
        <v>46</v>
      </c>
      <c r="C112" s="25">
        <f>+G64</f>
        <v>0</v>
      </c>
      <c r="D112" s="53">
        <f>(C112/C116)</f>
        <v>0</v>
      </c>
      <c r="E112" s="23"/>
      <c r="F112" s="23"/>
      <c r="G112" s="30"/>
    </row>
    <row r="113" spans="2:7" ht="11.25" customHeight="1">
      <c r="B113" s="52" t="s">
        <v>23</v>
      </c>
      <c r="C113" s="25">
        <f>+G86</f>
        <v>1551300</v>
      </c>
      <c r="D113" s="53">
        <f>(C113/C116)</f>
        <v>0.1369726941980634</v>
      </c>
      <c r="E113" s="23"/>
      <c r="F113" s="23"/>
      <c r="G113" s="30"/>
    </row>
    <row r="114" spans="2:7" ht="11.25" customHeight="1">
      <c r="B114" s="52" t="s">
        <v>47</v>
      </c>
      <c r="C114" s="27">
        <f>+G91</f>
        <v>375000</v>
      </c>
      <c r="D114" s="53">
        <f>(C114/C116)</f>
        <v>3.3110784712353368E-2</v>
      </c>
      <c r="E114" s="29"/>
      <c r="F114" s="29"/>
      <c r="G114" s="30"/>
    </row>
    <row r="115" spans="2:7" ht="11.25" customHeight="1">
      <c r="B115" s="52" t="s">
        <v>48</v>
      </c>
      <c r="C115" s="27">
        <f>+G94</f>
        <v>539315</v>
      </c>
      <c r="D115" s="53">
        <f>(C115/C116)</f>
        <v>4.7619047619047616E-2</v>
      </c>
      <c r="E115" s="29"/>
      <c r="F115" s="29"/>
      <c r="G115" s="30"/>
    </row>
    <row r="116" spans="2:7" ht="11.25" customHeight="1" thickBot="1">
      <c r="B116" s="54" t="s">
        <v>49</v>
      </c>
      <c r="C116" s="55">
        <f>SUM(C110:C115)</f>
        <v>11325615</v>
      </c>
      <c r="D116" s="56">
        <f>SUM(D110:D115)</f>
        <v>1</v>
      </c>
      <c r="E116" s="29"/>
      <c r="F116" s="29"/>
      <c r="G116" s="30"/>
    </row>
    <row r="117" spans="2:7" ht="11.25" customHeight="1">
      <c r="B117" s="48"/>
      <c r="C117" s="35"/>
      <c r="D117" s="35"/>
      <c r="E117" s="35"/>
      <c r="F117" s="35"/>
      <c r="G117" s="30"/>
    </row>
    <row r="118" spans="2:7" ht="11.25" customHeight="1">
      <c r="B118" s="49"/>
      <c r="C118" s="35"/>
      <c r="D118" s="35"/>
      <c r="E118" s="35"/>
      <c r="F118" s="35"/>
      <c r="G118" s="30"/>
    </row>
    <row r="119" spans="2:7" ht="11.25" customHeight="1" thickBot="1">
      <c r="B119" s="62"/>
      <c r="C119" s="63" t="s">
        <v>66</v>
      </c>
      <c r="D119" s="64"/>
      <c r="E119" s="65"/>
      <c r="F119" s="28"/>
      <c r="G119" s="30"/>
    </row>
    <row r="120" spans="2:7" ht="11.25" customHeight="1">
      <c r="B120" s="66" t="s">
        <v>54</v>
      </c>
      <c r="C120" s="113">
        <v>22000</v>
      </c>
      <c r="D120" s="113">
        <v>23000</v>
      </c>
      <c r="E120" s="114">
        <v>24000</v>
      </c>
      <c r="F120" s="61"/>
      <c r="G120" s="31"/>
    </row>
    <row r="121" spans="2:7" ht="11.25" customHeight="1" thickBot="1">
      <c r="B121" s="54" t="s">
        <v>58</v>
      </c>
      <c r="C121" s="72">
        <f>(G95/C120)</f>
        <v>514.80068181818183</v>
      </c>
      <c r="D121" s="72">
        <f>(G95/D120)</f>
        <v>492.41804347826087</v>
      </c>
      <c r="E121" s="73">
        <f>(G95/E120)</f>
        <v>471.90062499999999</v>
      </c>
      <c r="F121" s="61"/>
      <c r="G121" s="31"/>
    </row>
    <row r="122" spans="2:7" ht="11.25" customHeight="1">
      <c r="B122" s="59" t="s">
        <v>50</v>
      </c>
      <c r="C122" s="32"/>
      <c r="D122" s="32"/>
      <c r="E122" s="32"/>
      <c r="F122" s="32"/>
      <c r="G122" s="32"/>
    </row>
  </sheetData>
  <mergeCells count="9">
    <mergeCell ref="B108:C10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MORAS HIBRIDAS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2023-02-08T14:18:10Z</dcterms:modified>
</cp:coreProperties>
</file>