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60" activeTab="0"/>
  </bookViews>
  <sheets>
    <sheet name="papa primor" sheetId="1" r:id="rId1"/>
  </sheets>
  <definedNames/>
  <calcPr fullCalcOnLoad="1"/>
</workbook>
</file>

<file path=xl/sharedStrings.xml><?xml version="1.0" encoding="utf-8"?>
<sst xmlns="http://schemas.openxmlformats.org/spreadsheetml/2006/main" count="133" uniqueCount="91">
  <si>
    <t xml:space="preserve"> </t>
  </si>
  <si>
    <t>RUBRO O CULTIVO</t>
  </si>
  <si>
    <t xml:space="preserve">PAPA PRIMOR </t>
  </si>
  <si>
    <t>RENDIMIENTO (qq/ha)</t>
  </si>
  <si>
    <t>FECHA ESTIMADA  PRECIO VENTA</t>
  </si>
  <si>
    <t>NIVEL TECNOLÓGICO</t>
  </si>
  <si>
    <t>MEDIA</t>
  </si>
  <si>
    <t>REGIÓN</t>
  </si>
  <si>
    <t>LOS LAGOS</t>
  </si>
  <si>
    <t>INGRESO ESPERADO, CON IVA ($)</t>
  </si>
  <si>
    <t xml:space="preserve">  </t>
  </si>
  <si>
    <t>ÁREA</t>
  </si>
  <si>
    <t>CASTRO</t>
  </si>
  <si>
    <t>DESTINO PRODUCCIÓN</t>
  </si>
  <si>
    <t>MERCADO LOCAL</t>
  </si>
  <si>
    <t>COMUNA/LOCALIDAD</t>
  </si>
  <si>
    <t>CASTRO, PUQUELDON Y DALCAHUE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</si>
  <si>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</si>
  <si>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</si>
  <si>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</si>
  <si>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</si>
  <si>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</si>
  <si>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</si>
  <si>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</si>
  <si>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</si>
  <si>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</si>
  <si>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</si>
  <si>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</si>
  <si>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</si>
  <si>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 semillas</t>
  </si>
  <si>
    <t>JH</t>
  </si>
  <si>
    <t>Jun-Jul</t>
  </si>
  <si>
    <t>Siembra y abon. Manual</t>
  </si>
  <si>
    <t>Mezcla Fertiliz. y otros</t>
  </si>
  <si>
    <t>Aplicación Biocidas (3)</t>
  </si>
  <si>
    <t>Jul-Sep</t>
  </si>
  <si>
    <t>Aporca, limpias, fertilizaciones</t>
  </si>
  <si>
    <t>Cosecha y recolección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</si>
  <si>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</si>
  <si>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</si>
  <si>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</si>
  <si>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</si>
  <si>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</si>
  <si>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</si>
  <si>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</si>
  <si>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Subtotal Costo Maquinaria</t>
  </si>
  <si>
    <t>INSUMOS</t>
  </si>
  <si>
    <t>Insumos</t>
  </si>
  <si>
    <t>Unidad (Kg/l/u)</t>
  </si>
  <si>
    <t>Cantidad (Kg/l/u)</t>
  </si>
  <si>
    <t>Kg</t>
  </si>
  <si>
    <t>FERTILIZANTES</t>
  </si>
  <si>
    <t>Superfosfato triple</t>
  </si>
  <si>
    <t>Muriato de Potasio</t>
  </si>
  <si>
    <t>HERBICIDAS</t>
  </si>
  <si>
    <t>Herbicida: Bectra</t>
  </si>
  <si>
    <t>l</t>
  </si>
  <si>
    <t>FUNGICIDAS</t>
  </si>
  <si>
    <t>Sep-Oct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</si>
  <si>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</si>
  <si>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</si>
  <si>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</si>
  <si>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</si>
  <si>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</si>
  <si>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</si>
  <si>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</si>
  <si>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</si>
  <si>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</si>
  <si>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</si>
  <si>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</si>
  <si>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</si>
  <si>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</si>
  <si>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</si>
  <si>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</si>
  <si>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</si>
  <si>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</si>
  <si>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L</t>
  </si>
  <si>
    <t>KG</t>
  </si>
  <si>
    <t>Nov-dic-2020</t>
  </si>
  <si>
    <t>Nov-Dic</t>
  </si>
  <si>
    <t>Marzo-Abril</t>
  </si>
  <si>
    <t>Mayo-Junio</t>
  </si>
  <si>
    <t>Nitran Magnesio</t>
  </si>
  <si>
    <t>Bravo</t>
  </si>
  <si>
    <t>Moxan</t>
  </si>
  <si>
    <t>Revus Top</t>
  </si>
  <si>
    <t>VARIEDAD: PUKARA - PATAGONIA - BLANCA</t>
  </si>
  <si>
    <t>PRECIO ESPERADO ($/sc de 25 kilos)</t>
  </si>
  <si>
    <t>Nov-dic-2023</t>
  </si>
  <si>
    <t>SEMILLAS CORRIENTE</t>
  </si>
  <si>
    <t>Forum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</si>
</sst>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25" borderId="10" xfId="0" applyFont="1" applyFill="1" applyBorder="1" applyAlignment="1">
      <alignment vertical="center"/>
    </xf>
    <xf numFmtId="0" fontId="45" fillId="25" borderId="11" xfId="0" applyFont="1" applyFill="1" applyBorder="1" applyAlignment="1">
      <alignment horizontal="center" vertical="center"/>
    </xf>
    <xf numFmtId="180" fontId="45" fillId="25" borderId="11" xfId="47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80" fontId="46" fillId="0" borderId="0" xfId="47" applyNumberFormat="1" applyFont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25" borderId="13" xfId="0" applyFont="1" applyFill="1" applyBorder="1" applyAlignment="1">
      <alignment horizontal="center" vertical="center" wrapText="1"/>
    </xf>
    <xf numFmtId="180" fontId="44" fillId="25" borderId="13" xfId="47" applyNumberFormat="1" applyFont="1" applyFill="1" applyBorder="1" applyAlignment="1">
      <alignment horizontal="center" vertical="center" wrapText="1"/>
    </xf>
    <xf numFmtId="180" fontId="45" fillId="25" borderId="13" xfId="47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/>
    </xf>
    <xf numFmtId="17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180" fontId="7" fillId="0" borderId="14" xfId="49" applyNumberFormat="1" applyFont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49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0" fontId="5" fillId="0" borderId="14" xfId="49" applyNumberFormat="1" applyFont="1" applyBorder="1" applyAlignment="1">
      <alignment vertical="center"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0" fontId="7" fillId="34" borderId="13" xfId="49" applyNumberFormat="1" applyFont="1" applyFill="1" applyBorder="1" applyAlignment="1">
      <alignment horizontal="right" vertical="center"/>
    </xf>
    <xf numFmtId="180" fontId="5" fillId="0" borderId="13" xfId="49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35" borderId="14" xfId="0" applyNumberFormat="1" applyFont="1" applyFill="1" applyBorder="1" applyAlignment="1">
      <alignment horizontal="right" vertical="center"/>
    </xf>
    <xf numFmtId="180" fontId="7" fillId="35" borderId="14" xfId="49" applyNumberFormat="1" applyFont="1" applyFill="1" applyBorder="1" applyAlignment="1">
      <alignment vertical="center"/>
    </xf>
    <xf numFmtId="0" fontId="8" fillId="35" borderId="14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/>
    </xf>
    <xf numFmtId="0" fontId="7" fillId="35" borderId="14" xfId="0" applyFont="1" applyFill="1" applyBorder="1" applyAlignment="1" applyProtection="1">
      <alignment horizontal="center" vertical="center"/>
      <protection locked="0"/>
    </xf>
    <xf numFmtId="180" fontId="7" fillId="35" borderId="14" xfId="49" applyNumberFormat="1" applyFont="1" applyFill="1" applyBorder="1" applyAlignment="1" applyProtection="1">
      <alignment vertical="center"/>
      <protection locked="0"/>
    </xf>
    <xf numFmtId="0" fontId="7" fillId="35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/>
    </xf>
    <xf numFmtId="180" fontId="7" fillId="25" borderId="13" xfId="47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5" fillId="36" borderId="11" xfId="0" applyFont="1" applyFill="1" applyBorder="1" applyAlignment="1">
      <alignment horizontal="center" vertical="center"/>
    </xf>
    <xf numFmtId="180" fontId="45" fillId="36" borderId="11" xfId="47" applyNumberFormat="1" applyFont="1" applyFill="1" applyBorder="1" applyAlignment="1">
      <alignment vertical="center"/>
    </xf>
    <xf numFmtId="180" fontId="45" fillId="36" borderId="15" xfId="47" applyNumberFormat="1" applyFont="1" applyFill="1" applyBorder="1" applyAlignment="1">
      <alignment vertical="center"/>
    </xf>
    <xf numFmtId="180" fontId="45" fillId="25" borderId="15" xfId="47" applyNumberFormat="1" applyFont="1" applyFill="1" applyBorder="1" applyAlignment="1">
      <alignment vertical="center"/>
    </xf>
    <xf numFmtId="0" fontId="45" fillId="25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4" xfId="50"/>
    <cellStyle name="Millares 6" xfId="51"/>
    <cellStyle name="Currency" xfId="52"/>
    <cellStyle name="Currency [0]" xfId="53"/>
    <cellStyle name="Moneda 2" xfId="54"/>
    <cellStyle name="Neutral" xfId="55"/>
    <cellStyle name="Normal 2" xfId="56"/>
    <cellStyle name="Normal 4" xfId="57"/>
    <cellStyle name="Normal 4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tabSelected="1" zoomScale="140" zoomScaleNormal="140" zoomScalePageLayoutView="0" workbookViewId="0" topLeftCell="A4">
      <selection activeCell="F46" sqref="F46"/>
    </sheetView>
  </sheetViews>
  <sheetFormatPr defaultColWidth="11.57421875" defaultRowHeight="15"/>
  <cols>
    <col min="1" max="1" width="21.8515625" style="10" customWidth="1"/>
    <col min="2" max="2" width="13.140625" style="10" customWidth="1"/>
    <col min="3" max="3" width="9.8515625" style="10" customWidth="1"/>
    <col min="4" max="4" width="13.00390625" style="10" customWidth="1"/>
    <col min="5" max="5" width="13.28125" style="10" customWidth="1"/>
    <col min="6" max="6" width="15.8515625" style="10" customWidth="1"/>
    <col min="7" max="16384" width="11.57421875" style="10" customWidth="1"/>
  </cols>
  <sheetData>
    <row r="1" spans="1:6" ht="15" customHeight="1">
      <c r="A1" s="11" t="s">
        <v>1</v>
      </c>
      <c r="B1" s="60" t="s">
        <v>2</v>
      </c>
      <c r="D1" s="70" t="s">
        <v>3</v>
      </c>
      <c r="E1" s="70"/>
      <c r="F1" s="60">
        <v>18</v>
      </c>
    </row>
    <row r="2" spans="1:6" ht="15" customHeight="1">
      <c r="A2" s="72" t="s">
        <v>86</v>
      </c>
      <c r="B2" s="73"/>
      <c r="D2" s="71" t="s">
        <v>4</v>
      </c>
      <c r="E2" s="71"/>
      <c r="F2" s="15" t="s">
        <v>78</v>
      </c>
    </row>
    <row r="3" spans="1:6" ht="15" customHeight="1">
      <c r="A3" s="13" t="s">
        <v>5</v>
      </c>
      <c r="B3" s="12" t="s">
        <v>6</v>
      </c>
      <c r="D3" s="71" t="s">
        <v>87</v>
      </c>
      <c r="E3" s="71"/>
      <c r="F3" s="16">
        <v>20000</v>
      </c>
    </row>
    <row r="4" spans="1:8" ht="15" customHeight="1">
      <c r="A4" s="13" t="s">
        <v>7</v>
      </c>
      <c r="B4" s="12" t="s">
        <v>8</v>
      </c>
      <c r="D4" s="71" t="s">
        <v>9</v>
      </c>
      <c r="E4" s="71"/>
      <c r="F4" s="50">
        <f>720*F3</f>
        <v>14400000</v>
      </c>
      <c r="H4" s="10" t="s">
        <v>10</v>
      </c>
    </row>
    <row r="5" spans="1:6" ht="15" customHeight="1">
      <c r="A5" s="13" t="s">
        <v>11</v>
      </c>
      <c r="B5" s="14" t="s">
        <v>12</v>
      </c>
      <c r="D5" s="71" t="s">
        <v>13</v>
      </c>
      <c r="E5" s="71"/>
      <c r="F5" s="12" t="s">
        <v>14</v>
      </c>
    </row>
    <row r="6" spans="1:6" ht="36">
      <c r="A6" s="13" t="s">
        <v>15</v>
      </c>
      <c r="B6" s="17" t="s">
        <v>16</v>
      </c>
      <c r="D6" s="71" t="s">
        <v>17</v>
      </c>
      <c r="E6" s="71"/>
      <c r="F6" s="15" t="s">
        <v>88</v>
      </c>
    </row>
    <row r="7" spans="1:6" ht="15" customHeight="1">
      <c r="A7" s="13" t="s">
        <v>18</v>
      </c>
      <c r="B7" s="15">
        <v>45036</v>
      </c>
      <c r="D7" s="68" t="s">
        <v>19</v>
      </c>
      <c r="E7" s="68"/>
      <c r="F7" s="18" t="s">
        <v>20</v>
      </c>
    </row>
    <row r="8" spans="1:6" ht="15" customHeight="1">
      <c r="A8" s="19"/>
      <c r="B8" s="20"/>
      <c r="C8" s="21"/>
      <c r="D8" s="19"/>
      <c r="E8" s="19"/>
      <c r="F8" s="19"/>
    </row>
    <row r="9" spans="1:6" ht="15" customHeight="1">
      <c r="A9" s="69" t="s">
        <v>21</v>
      </c>
      <c r="B9" s="69"/>
      <c r="C9" s="69"/>
      <c r="D9" s="69"/>
      <c r="E9" s="69"/>
      <c r="F9" s="69"/>
    </row>
    <row r="10" spans="2:5" ht="15" customHeight="1">
      <c r="B10" s="22"/>
      <c r="C10" s="22"/>
      <c r="D10" s="23"/>
      <c r="E10" s="24"/>
    </row>
    <row r="11" spans="1:6" ht="15" customHeight="1">
      <c r="A11" s="6" t="s">
        <v>22</v>
      </c>
      <c r="B11" s="4"/>
      <c r="C11" s="4"/>
      <c r="D11" s="4"/>
      <c r="E11" s="5"/>
      <c r="F11" s="5"/>
    </row>
    <row r="12" spans="1:6" s="25" customFormat="1" ht="24">
      <c r="A12" s="7" t="s">
        <v>23</v>
      </c>
      <c r="B12" s="7" t="s">
        <v>24</v>
      </c>
      <c r="C12" s="7" t="s">
        <v>25</v>
      </c>
      <c r="D12" s="7" t="s">
        <v>26</v>
      </c>
      <c r="E12" s="8" t="s">
        <v>27</v>
      </c>
      <c r="F12" s="8" t="s">
        <v>28</v>
      </c>
    </row>
    <row r="13" spans="1:6" ht="15" customHeight="1">
      <c r="A13" s="26" t="s">
        <v>29</v>
      </c>
      <c r="B13" s="27" t="s">
        <v>30</v>
      </c>
      <c r="C13" s="28">
        <v>0.2</v>
      </c>
      <c r="D13" s="29" t="s">
        <v>31</v>
      </c>
      <c r="E13" s="30">
        <v>35000</v>
      </c>
      <c r="F13" s="51">
        <f aca="true" t="shared" si="0" ref="F13:F18">E13*C13</f>
        <v>7000</v>
      </c>
    </row>
    <row r="14" spans="1:6" ht="15" customHeight="1">
      <c r="A14" s="26" t="s">
        <v>32</v>
      </c>
      <c r="B14" s="27" t="s">
        <v>30</v>
      </c>
      <c r="C14" s="28">
        <v>10</v>
      </c>
      <c r="D14" s="29" t="s">
        <v>31</v>
      </c>
      <c r="E14" s="30">
        <v>35000</v>
      </c>
      <c r="F14" s="51">
        <f t="shared" si="0"/>
        <v>350000</v>
      </c>
    </row>
    <row r="15" spans="1:6" ht="15" customHeight="1">
      <c r="A15" s="26" t="s">
        <v>33</v>
      </c>
      <c r="B15" s="27" t="s">
        <v>30</v>
      </c>
      <c r="C15" s="28">
        <v>3</v>
      </c>
      <c r="D15" s="29" t="s">
        <v>31</v>
      </c>
      <c r="E15" s="30">
        <v>35000</v>
      </c>
      <c r="F15" s="51">
        <f t="shared" si="0"/>
        <v>105000</v>
      </c>
    </row>
    <row r="16" spans="1:6" ht="15" customHeight="1">
      <c r="A16" s="26" t="s">
        <v>34</v>
      </c>
      <c r="B16" s="27" t="s">
        <v>30</v>
      </c>
      <c r="C16" s="28">
        <v>3</v>
      </c>
      <c r="D16" s="29" t="s">
        <v>35</v>
      </c>
      <c r="E16" s="30">
        <v>35000</v>
      </c>
      <c r="F16" s="51">
        <f t="shared" si="0"/>
        <v>105000</v>
      </c>
    </row>
    <row r="17" spans="1:6" ht="15" customHeight="1">
      <c r="A17" s="26" t="s">
        <v>36</v>
      </c>
      <c r="B17" s="27" t="s">
        <v>30</v>
      </c>
      <c r="C17" s="28">
        <v>6</v>
      </c>
      <c r="D17" s="29" t="s">
        <v>35</v>
      </c>
      <c r="E17" s="30">
        <v>35000</v>
      </c>
      <c r="F17" s="51">
        <f t="shared" si="0"/>
        <v>210000</v>
      </c>
    </row>
    <row r="18" spans="1:6" ht="15" customHeight="1">
      <c r="A18" s="26" t="s">
        <v>37</v>
      </c>
      <c r="B18" s="27" t="s">
        <v>30</v>
      </c>
      <c r="C18" s="31">
        <v>42</v>
      </c>
      <c r="D18" s="32" t="s">
        <v>79</v>
      </c>
      <c r="E18" s="30">
        <v>35000</v>
      </c>
      <c r="F18" s="51">
        <f t="shared" si="0"/>
        <v>1470000</v>
      </c>
    </row>
    <row r="19" spans="1:6" ht="15" customHeight="1">
      <c r="A19" s="67" t="s">
        <v>38</v>
      </c>
      <c r="B19" s="67"/>
      <c r="C19" s="67"/>
      <c r="D19" s="67"/>
      <c r="E19" s="67"/>
      <c r="F19" s="61">
        <f>SUM(F13:F18)</f>
        <v>2247000</v>
      </c>
    </row>
    <row r="20" spans="1:6" ht="15" customHeight="1">
      <c r="A20" s="21"/>
      <c r="B20" s="33"/>
      <c r="C20" s="33"/>
      <c r="D20" s="33"/>
      <c r="E20" s="34"/>
      <c r="F20" s="34"/>
    </row>
    <row r="21" spans="1:6" ht="15" customHeight="1">
      <c r="A21" s="6" t="s">
        <v>39</v>
      </c>
      <c r="B21" s="4"/>
      <c r="C21" s="4"/>
      <c r="D21" s="4"/>
      <c r="E21" s="5"/>
      <c r="F21" s="5"/>
    </row>
    <row r="22" spans="1:6" s="25" customFormat="1" ht="24">
      <c r="A22" s="7" t="s">
        <v>23</v>
      </c>
      <c r="B22" s="7" t="s">
        <v>24</v>
      </c>
      <c r="C22" s="7" t="s">
        <v>25</v>
      </c>
      <c r="D22" s="7" t="s">
        <v>26</v>
      </c>
      <c r="E22" s="8" t="s">
        <v>27</v>
      </c>
      <c r="F22" s="8" t="s">
        <v>28</v>
      </c>
    </row>
    <row r="23" spans="1:6" ht="15" customHeight="1">
      <c r="A23" s="35"/>
      <c r="B23" s="27" t="s">
        <v>0</v>
      </c>
      <c r="C23" s="27"/>
      <c r="D23" s="27"/>
      <c r="E23" s="36"/>
      <c r="F23" s="36"/>
    </row>
    <row r="24" spans="1:6" ht="15" customHeight="1">
      <c r="A24" s="67" t="s">
        <v>40</v>
      </c>
      <c r="B24" s="67"/>
      <c r="C24" s="67"/>
      <c r="D24" s="67"/>
      <c r="E24" s="67"/>
      <c r="F24" s="9"/>
    </row>
    <row r="25" spans="1:6" ht="15" customHeight="1">
      <c r="A25" s="21"/>
      <c r="B25" s="33"/>
      <c r="C25" s="33"/>
      <c r="D25" s="33"/>
      <c r="E25" s="34"/>
      <c r="F25" s="34"/>
    </row>
    <row r="26" spans="1:6" ht="15" customHeight="1">
      <c r="A26" s="6" t="s">
        <v>41</v>
      </c>
      <c r="B26" s="4"/>
      <c r="C26" s="4"/>
      <c r="D26" s="4"/>
      <c r="E26" s="5"/>
      <c r="F26" s="5"/>
    </row>
    <row r="27" spans="1:6" ht="24">
      <c r="A27" s="7" t="s">
        <v>23</v>
      </c>
      <c r="B27" s="7" t="s">
        <v>24</v>
      </c>
      <c r="C27" s="7" t="s">
        <v>25</v>
      </c>
      <c r="D27" s="7" t="s">
        <v>26</v>
      </c>
      <c r="E27" s="8" t="s">
        <v>27</v>
      </c>
      <c r="F27" s="8" t="s">
        <v>28</v>
      </c>
    </row>
    <row r="28" spans="1:6" ht="15" customHeight="1">
      <c r="A28" s="37" t="s">
        <v>42</v>
      </c>
      <c r="B28" s="31" t="s">
        <v>43</v>
      </c>
      <c r="C28" s="38">
        <v>0.5</v>
      </c>
      <c r="D28" s="39" t="s">
        <v>80</v>
      </c>
      <c r="E28" s="40">
        <v>360000</v>
      </c>
      <c r="F28" s="51">
        <f>E28*C28*1.19</f>
        <v>214200</v>
      </c>
    </row>
    <row r="29" spans="1:6" ht="15" customHeight="1">
      <c r="A29" s="37" t="s">
        <v>44</v>
      </c>
      <c r="B29" s="31" t="s">
        <v>43</v>
      </c>
      <c r="C29" s="38">
        <v>0.38</v>
      </c>
      <c r="D29" s="39" t="s">
        <v>81</v>
      </c>
      <c r="E29" s="40">
        <v>300000</v>
      </c>
      <c r="F29" s="51">
        <f>E29*C29*1.19</f>
        <v>135660</v>
      </c>
    </row>
    <row r="30" spans="1:6" ht="15" customHeight="1">
      <c r="A30" s="67" t="s">
        <v>45</v>
      </c>
      <c r="B30" s="67"/>
      <c r="C30" s="67"/>
      <c r="D30" s="67"/>
      <c r="E30" s="67"/>
      <c r="F30" s="61">
        <f>SUM(F28:F29)</f>
        <v>349860</v>
      </c>
    </row>
    <row r="31" spans="1:6" ht="15" customHeight="1">
      <c r="A31" s="21"/>
      <c r="B31" s="33"/>
      <c r="C31" s="33"/>
      <c r="D31" s="33"/>
      <c r="E31" s="34"/>
      <c r="F31" s="34"/>
    </row>
    <row r="32" spans="1:6" ht="15" customHeight="1">
      <c r="A32" s="6" t="s">
        <v>46</v>
      </c>
      <c r="B32" s="4"/>
      <c r="C32" s="4"/>
      <c r="D32" s="4"/>
      <c r="E32" s="5"/>
      <c r="F32" s="5"/>
    </row>
    <row r="33" spans="1:6" s="25" customFormat="1" ht="24">
      <c r="A33" s="7" t="s">
        <v>47</v>
      </c>
      <c r="B33" s="7" t="s">
        <v>48</v>
      </c>
      <c r="C33" s="7" t="s">
        <v>49</v>
      </c>
      <c r="D33" s="7" t="s">
        <v>26</v>
      </c>
      <c r="E33" s="8" t="s">
        <v>27</v>
      </c>
      <c r="F33" s="8" t="s">
        <v>28</v>
      </c>
    </row>
    <row r="34" spans="1:6" ht="15" customHeight="1">
      <c r="A34" s="52" t="s">
        <v>89</v>
      </c>
      <c r="B34" s="53" t="s">
        <v>50</v>
      </c>
      <c r="C34" s="53">
        <v>4000</v>
      </c>
      <c r="D34" s="54" t="s">
        <v>31</v>
      </c>
      <c r="E34" s="51">
        <v>680</v>
      </c>
      <c r="F34" s="51">
        <f>E34*C34*1.19</f>
        <v>3236800</v>
      </c>
    </row>
    <row r="35" spans="1:6" ht="15" customHeight="1">
      <c r="A35" s="55" t="s">
        <v>51</v>
      </c>
      <c r="B35" s="53"/>
      <c r="C35" s="53"/>
      <c r="D35" s="54"/>
      <c r="E35" s="51"/>
      <c r="F35" s="51"/>
    </row>
    <row r="36" spans="1:6" ht="15" customHeight="1">
      <c r="A36" s="56" t="s">
        <v>82</v>
      </c>
      <c r="B36" s="54" t="s">
        <v>50</v>
      </c>
      <c r="C36" s="57">
        <v>500</v>
      </c>
      <c r="D36" s="54" t="s">
        <v>31</v>
      </c>
      <c r="E36" s="58">
        <v>800</v>
      </c>
      <c r="F36" s="51">
        <f aca="true" t="shared" si="1" ref="F36:F45">E36*C36*1.19</f>
        <v>476000</v>
      </c>
    </row>
    <row r="37" spans="1:6" ht="15" customHeight="1">
      <c r="A37" s="56" t="s">
        <v>52</v>
      </c>
      <c r="B37" s="54" t="s">
        <v>50</v>
      </c>
      <c r="C37" s="57">
        <v>652</v>
      </c>
      <c r="D37" s="54" t="s">
        <v>31</v>
      </c>
      <c r="E37" s="58">
        <v>970</v>
      </c>
      <c r="F37" s="51">
        <f t="shared" si="1"/>
        <v>752603.6</v>
      </c>
    </row>
    <row r="38" spans="1:6" ht="15" customHeight="1">
      <c r="A38" s="56" t="s">
        <v>53</v>
      </c>
      <c r="B38" s="54" t="s">
        <v>50</v>
      </c>
      <c r="C38" s="57">
        <v>250</v>
      </c>
      <c r="D38" s="54" t="s">
        <v>31</v>
      </c>
      <c r="E38" s="58">
        <v>940</v>
      </c>
      <c r="F38" s="51">
        <f t="shared" si="1"/>
        <v>279650</v>
      </c>
    </row>
    <row r="39" spans="1:6" ht="15" customHeight="1">
      <c r="A39" s="52" t="s">
        <v>54</v>
      </c>
      <c r="B39" s="54"/>
      <c r="C39" s="57"/>
      <c r="D39" s="54"/>
      <c r="E39" s="58"/>
      <c r="F39" s="51"/>
    </row>
    <row r="40" spans="1:6" ht="15" customHeight="1">
      <c r="A40" s="56" t="s">
        <v>55</v>
      </c>
      <c r="B40" s="54" t="s">
        <v>56</v>
      </c>
      <c r="C40" s="57">
        <v>2</v>
      </c>
      <c r="D40" s="54" t="s">
        <v>31</v>
      </c>
      <c r="E40" s="58">
        <v>36000</v>
      </c>
      <c r="F40" s="51">
        <f t="shared" si="1"/>
        <v>85680</v>
      </c>
    </row>
    <row r="41" spans="1:6" ht="15" customHeight="1">
      <c r="A41" s="52" t="s">
        <v>57</v>
      </c>
      <c r="B41" s="54"/>
      <c r="C41" s="57"/>
      <c r="D41" s="54"/>
      <c r="E41" s="58"/>
      <c r="F41" s="51"/>
    </row>
    <row r="42" spans="1:6" ht="15" customHeight="1">
      <c r="A42" s="59" t="s">
        <v>83</v>
      </c>
      <c r="B42" s="53" t="s">
        <v>50</v>
      </c>
      <c r="C42" s="53">
        <v>4</v>
      </c>
      <c r="D42" s="54" t="s">
        <v>31</v>
      </c>
      <c r="E42" s="51">
        <v>15000</v>
      </c>
      <c r="F42" s="51">
        <f t="shared" si="1"/>
        <v>71400</v>
      </c>
    </row>
    <row r="43" spans="1:6" ht="15" customHeight="1">
      <c r="A43" s="59" t="s">
        <v>84</v>
      </c>
      <c r="B43" s="53" t="s">
        <v>76</v>
      </c>
      <c r="C43" s="53">
        <v>2</v>
      </c>
      <c r="D43" s="54" t="s">
        <v>58</v>
      </c>
      <c r="E43" s="51">
        <v>25000</v>
      </c>
      <c r="F43" s="51">
        <f t="shared" si="1"/>
        <v>59500</v>
      </c>
    </row>
    <row r="44" spans="1:6" ht="15" customHeight="1">
      <c r="A44" s="59" t="s">
        <v>90</v>
      </c>
      <c r="B44" s="53" t="s">
        <v>77</v>
      </c>
      <c r="C44" s="53">
        <v>2</v>
      </c>
      <c r="D44" s="54" t="s">
        <v>58</v>
      </c>
      <c r="E44" s="51">
        <v>150000</v>
      </c>
      <c r="F44" s="51">
        <f t="shared" si="1"/>
        <v>357000</v>
      </c>
    </row>
    <row r="45" spans="1:6" ht="15" customHeight="1">
      <c r="A45" s="59" t="s">
        <v>85</v>
      </c>
      <c r="B45" s="53" t="s">
        <v>76</v>
      </c>
      <c r="C45" s="53">
        <v>1</v>
      </c>
      <c r="D45" s="54" t="s">
        <v>58</v>
      </c>
      <c r="E45" s="51">
        <v>152000</v>
      </c>
      <c r="F45" s="51">
        <f t="shared" si="1"/>
        <v>180880</v>
      </c>
    </row>
    <row r="46" spans="1:6" ht="15" customHeight="1">
      <c r="A46" s="67" t="s">
        <v>59</v>
      </c>
      <c r="B46" s="67"/>
      <c r="C46" s="67"/>
      <c r="D46" s="67"/>
      <c r="E46" s="67"/>
      <c r="F46" s="61">
        <f>SUM(F36:F45)</f>
        <v>2262713.6</v>
      </c>
    </row>
    <row r="47" spans="1:6" ht="15" customHeight="1">
      <c r="A47" s="41"/>
      <c r="B47" s="33"/>
      <c r="C47" s="33"/>
      <c r="D47" s="33"/>
      <c r="E47" s="34"/>
      <c r="F47" s="42"/>
    </row>
    <row r="48" spans="1:6" ht="15" customHeight="1">
      <c r="A48" s="6" t="s">
        <v>60</v>
      </c>
      <c r="B48" s="4"/>
      <c r="C48" s="4"/>
      <c r="D48" s="4"/>
      <c r="E48" s="5"/>
      <c r="F48" s="5"/>
    </row>
    <row r="49" spans="1:6" ht="24">
      <c r="A49" s="7" t="s">
        <v>61</v>
      </c>
      <c r="B49" s="7" t="s">
        <v>48</v>
      </c>
      <c r="C49" s="7" t="s">
        <v>49</v>
      </c>
      <c r="D49" s="7" t="s">
        <v>26</v>
      </c>
      <c r="E49" s="8" t="s">
        <v>27</v>
      </c>
      <c r="F49" s="8" t="s">
        <v>28</v>
      </c>
    </row>
    <row r="50" spans="1:6" ht="15" customHeight="1">
      <c r="A50" s="43"/>
      <c r="B50" s="44"/>
      <c r="C50" s="45"/>
      <c r="D50" s="44"/>
      <c r="E50" s="46"/>
      <c r="F50" s="47"/>
    </row>
    <row r="51" spans="1:6" ht="15" customHeight="1">
      <c r="A51" s="67" t="s">
        <v>62</v>
      </c>
      <c r="B51" s="67"/>
      <c r="C51" s="67"/>
      <c r="D51" s="67"/>
      <c r="E51" s="67"/>
      <c r="F51" s="9"/>
    </row>
    <row r="52" spans="1:6" ht="15" customHeight="1">
      <c r="A52" s="24"/>
      <c r="B52" s="33"/>
      <c r="C52" s="33"/>
      <c r="D52" s="33"/>
      <c r="E52" s="34"/>
      <c r="F52" s="42"/>
    </row>
    <row r="53" spans="1:6" ht="15" customHeight="1">
      <c r="A53" s="62" t="s">
        <v>63</v>
      </c>
      <c r="B53" s="63"/>
      <c r="C53" s="63"/>
      <c r="D53" s="63"/>
      <c r="E53" s="64"/>
      <c r="F53" s="65">
        <f>+F19+F24+F30+F46+F51</f>
        <v>4859573.6</v>
      </c>
    </row>
    <row r="54" spans="1:6" ht="15" customHeight="1">
      <c r="A54" s="1" t="s">
        <v>64</v>
      </c>
      <c r="B54" s="2"/>
      <c r="C54" s="2"/>
      <c r="D54" s="2"/>
      <c r="E54" s="3"/>
      <c r="F54" s="66">
        <f>F53*0.05</f>
        <v>242978.68</v>
      </c>
    </row>
    <row r="55" spans="1:6" ht="15" customHeight="1">
      <c r="A55" s="62" t="s">
        <v>65</v>
      </c>
      <c r="B55" s="63"/>
      <c r="C55" s="63"/>
      <c r="D55" s="63"/>
      <c r="E55" s="64"/>
      <c r="F55" s="65">
        <f>+F53+F54</f>
        <v>5102552.279999999</v>
      </c>
    </row>
    <row r="56" spans="1:6" ht="15" customHeight="1">
      <c r="A56" s="1" t="s">
        <v>66</v>
      </c>
      <c r="B56" s="2"/>
      <c r="C56" s="2"/>
      <c r="D56" s="2"/>
      <c r="E56" s="3"/>
      <c r="F56" s="66">
        <f>F4</f>
        <v>14400000</v>
      </c>
    </row>
    <row r="57" spans="1:6" ht="15" customHeight="1">
      <c r="A57" s="62" t="s">
        <v>67</v>
      </c>
      <c r="B57" s="63"/>
      <c r="C57" s="63"/>
      <c r="D57" s="63"/>
      <c r="E57" s="64"/>
      <c r="F57" s="65">
        <f>F56-F55</f>
        <v>9297447.72</v>
      </c>
    </row>
    <row r="58" ht="15" customHeight="1">
      <c r="A58" s="48" t="s">
        <v>68</v>
      </c>
    </row>
    <row r="59" ht="15" customHeight="1">
      <c r="A59" s="48"/>
    </row>
    <row r="60" ht="12">
      <c r="A60" s="49" t="s">
        <v>69</v>
      </c>
    </row>
    <row r="61" ht="12">
      <c r="A61" s="48" t="s">
        <v>70</v>
      </c>
    </row>
    <row r="62" ht="12">
      <c r="A62" s="48" t="s">
        <v>71</v>
      </c>
    </row>
    <row r="63" ht="12">
      <c r="A63" s="48" t="s">
        <v>72</v>
      </c>
    </row>
    <row r="64" ht="12">
      <c r="A64" s="48" t="s">
        <v>73</v>
      </c>
    </row>
    <row r="65" ht="12">
      <c r="A65" s="48" t="s">
        <v>74</v>
      </c>
    </row>
    <row r="66" ht="12">
      <c r="A66" s="48" t="s">
        <v>75</v>
      </c>
    </row>
  </sheetData>
  <sheetProtection/>
  <mergeCells count="14">
    <mergeCell ref="A2:B2"/>
    <mergeCell ref="D1:E1"/>
    <mergeCell ref="D2:E2"/>
    <mergeCell ref="D3:E3"/>
    <mergeCell ref="D4:E4"/>
    <mergeCell ref="D5:E5"/>
    <mergeCell ref="D6:E6"/>
    <mergeCell ref="A51:E51"/>
    <mergeCell ref="A46:E46"/>
    <mergeCell ref="A30:E30"/>
    <mergeCell ref="A24:E24"/>
    <mergeCell ref="A19:E19"/>
    <mergeCell ref="D7:E7"/>
    <mergeCell ref="A9:F9"/>
  </mergeCells>
  <printOptions horizontalCentered="1"/>
  <pageMargins left="0.25" right="0.25" top="0.75" bottom="0.75" header="0.3" footer="0.3"/>
  <pageSetup fitToHeight="0" fitToWidth="1" horizontalDpi="600" verticalDpi="600" orientation="portrait" paperSize="14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2023-04-20T22:31:01Z</dcterms:modified>
  <cp:category/>
  <cp:version/>
  <cp:contentType/>
  <cp:contentStatus/>
</cp:coreProperties>
</file>